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verint-my.sharepoint.com/personal/matthew_frankel_verint_com/Documents/Desktop/IR/Financial Dashboard/2Q FY22/"/>
    </mc:Choice>
  </mc:AlternateContent>
  <xr:revisionPtr revIDLastSave="0" documentId="8_{755B7824-F273-4319-BDAE-239C6131AD71}" xr6:coauthVersionLast="47" xr6:coauthVersionMax="47" xr10:uidLastSave="{00000000-0000-0000-0000-000000000000}"/>
  <bookViews>
    <workbookView xWindow="-120" yWindow="-120" windowWidth="29040" windowHeight="15840" xr2:uid="{0D4002E5-4B8A-4A75-A860-78F6C0111ACB}"/>
  </bookViews>
  <sheets>
    <sheet name="Table of Contents" sheetId="1" r:id="rId1"/>
    <sheet name="Summary Metrics" sheetId="2" r:id="rId2"/>
    <sheet name="Revenue Metrics" sheetId="3" r:id="rId3"/>
    <sheet name="Constant Currency" sheetId="4" r:id="rId4"/>
    <sheet name="Cloud Metrics" sheetId="5" r:id="rId5"/>
    <sheet name="Gross Profit" sheetId="6" r:id="rId6"/>
    <sheet name="Operating Expenses" sheetId="7" r:id="rId7"/>
    <sheet name="Operating Margins" sheetId="8" r:id="rId8"/>
    <sheet name="EBITDA Margins" sheetId="14" r:id="rId9"/>
    <sheet name="Other Expense, Tax &amp; NI" sheetId="11" r:id="rId10"/>
    <sheet name="EPS &amp; DSO" sheetId="12" r:id="rId11"/>
    <sheet name="Debt" sheetId="13" r:id="rId12"/>
    <sheet name="Footnotes" sheetId="9" r:id="rId13"/>
    <sheet name=" Suppl. Info NG Measures" sheetId="10" r:id="rId14"/>
  </sheets>
  <definedNames>
    <definedName name="CIQWBGuid" hidden="1">"VRNT Investor Relations Financial Appendices Workbook 10.31.19.xlsx"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44427.7381365741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3">' Suppl. Info NG Measures'!$B$1:$B$48</definedName>
    <definedName name="_xlnm.Print_Area" localSheetId="4">'Cloud Metrics'!$A$1:$J$22</definedName>
    <definedName name="_xlnm.Print_Area" localSheetId="3">'Constant Currency'!$A$1:$J$21</definedName>
    <definedName name="_xlnm.Print_Area" localSheetId="11">Debt!$A$1:$D$17</definedName>
    <definedName name="_xlnm.Print_Area" localSheetId="8">'EBITDA Margins'!$A$1:$J$24</definedName>
    <definedName name="_xlnm.Print_Area" localSheetId="10">'EPS &amp; DSO'!$A$1:$J$15</definedName>
    <definedName name="_xlnm.Print_Area" localSheetId="12">Footnotes!$B$1:$C$12</definedName>
    <definedName name="_xlnm.Print_Area" localSheetId="5">'Gross Profit'!$A$1:$J$59</definedName>
    <definedName name="_xlnm.Print_Area" localSheetId="6">'Operating Expenses'!$A$1:$J$36</definedName>
    <definedName name="_xlnm.Print_Area" localSheetId="7">'Operating Margins'!$A$1:$J$23</definedName>
    <definedName name="_xlnm.Print_Area" localSheetId="9">'Other Expense, Tax &amp; NI'!$A$1:$J$26</definedName>
    <definedName name="_xlnm.Print_Area" localSheetId="2">'Revenue Metrics'!$A$1:$K$32</definedName>
    <definedName name="_xlnm.Print_Area" localSheetId="1">'Summary Metrics'!$A$1:$T$56</definedName>
    <definedName name="_xlnm.Print_Titles" localSheetId="13">' Suppl. Info NG Measures'!$1:$1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3" l="1"/>
  <c r="B15" i="13" s="1"/>
  <c r="C9" i="13"/>
  <c r="D9" i="13"/>
  <c r="C15" i="13"/>
  <c r="D15" i="13"/>
  <c r="B11" i="12"/>
  <c r="C11" i="12"/>
  <c r="E11" i="12"/>
  <c r="G11" i="12"/>
  <c r="H11" i="12"/>
  <c r="J11" i="12"/>
  <c r="E7" i="11"/>
  <c r="E13" i="11" s="1"/>
  <c r="J7" i="11"/>
  <c r="E8" i="11"/>
  <c r="J8" i="11"/>
  <c r="J13" i="11" s="1"/>
  <c r="E9" i="11"/>
  <c r="J9" i="11"/>
  <c r="E10" i="11"/>
  <c r="J10" i="11"/>
  <c r="E11" i="11"/>
  <c r="J11" i="11"/>
  <c r="E12" i="11"/>
  <c r="J12" i="11"/>
  <c r="B13" i="11"/>
  <c r="C13" i="11"/>
  <c r="G13" i="11"/>
  <c r="H13" i="11"/>
  <c r="E16" i="11"/>
  <c r="E19" i="11" s="1"/>
  <c r="J16" i="11"/>
  <c r="E18" i="11"/>
  <c r="J18" i="11"/>
  <c r="B19" i="11"/>
  <c r="C19" i="11"/>
  <c r="G19" i="11"/>
  <c r="H19" i="11"/>
  <c r="J19" i="11"/>
  <c r="E23" i="11"/>
  <c r="J23" i="11"/>
  <c r="E24" i="11"/>
  <c r="B25" i="11"/>
  <c r="C25" i="11"/>
  <c r="E25" i="11"/>
  <c r="G25" i="11"/>
  <c r="H25" i="11"/>
  <c r="J25" i="11"/>
  <c r="G68" i="11"/>
  <c r="H68" i="11"/>
  <c r="J68" i="11"/>
  <c r="G71" i="11"/>
  <c r="H71" i="11"/>
  <c r="J71" i="11"/>
  <c r="E6" i="14"/>
  <c r="J6" i="14"/>
  <c r="B9" i="14"/>
  <c r="E9" i="14" s="1"/>
  <c r="C9" i="14"/>
  <c r="G9" i="14"/>
  <c r="H9" i="14"/>
  <c r="J9" i="14" s="1"/>
  <c r="B10" i="14"/>
  <c r="E10" i="14" s="1"/>
  <c r="C10" i="14"/>
  <c r="G10" i="14"/>
  <c r="J10" i="14" s="1"/>
  <c r="H10" i="14"/>
  <c r="E11" i="14"/>
  <c r="J11" i="14"/>
  <c r="B13" i="14"/>
  <c r="C13" i="14"/>
  <c r="E13" i="14"/>
  <c r="G13" i="14"/>
  <c r="H13" i="14"/>
  <c r="J13" i="14" s="1"/>
  <c r="B14" i="14"/>
  <c r="C14" i="14"/>
  <c r="E14" i="14"/>
  <c r="G14" i="14"/>
  <c r="H14" i="14"/>
  <c r="J14" i="14" s="1"/>
  <c r="B15" i="14"/>
  <c r="E15" i="14" s="1"/>
  <c r="C15" i="14"/>
  <c r="G15" i="14"/>
  <c r="H15" i="14"/>
  <c r="J15" i="14" s="1"/>
  <c r="B16" i="14"/>
  <c r="C16" i="14"/>
  <c r="E16" i="14"/>
  <c r="J16" i="14"/>
  <c r="B17" i="14"/>
  <c r="C17" i="14"/>
  <c r="E17" i="14"/>
  <c r="G17" i="14"/>
  <c r="H17" i="14"/>
  <c r="J17" i="14" s="1"/>
  <c r="B18" i="14"/>
  <c r="E18" i="14" s="1"/>
  <c r="C18" i="14"/>
  <c r="G18" i="14"/>
  <c r="H18" i="14"/>
  <c r="J18" i="14" s="1"/>
  <c r="E19" i="14"/>
  <c r="J19" i="14"/>
  <c r="E20" i="14"/>
  <c r="J20" i="14"/>
  <c r="E6" i="8"/>
  <c r="J6" i="8"/>
  <c r="E10" i="8"/>
  <c r="J10" i="8"/>
  <c r="E11" i="8"/>
  <c r="J11" i="8"/>
  <c r="E12" i="8"/>
  <c r="J12" i="8"/>
  <c r="E13" i="8"/>
  <c r="J13" i="8"/>
  <c r="E14" i="8"/>
  <c r="J14" i="8"/>
  <c r="E15" i="8"/>
  <c r="J15" i="8"/>
  <c r="E16" i="8"/>
  <c r="J16" i="8"/>
  <c r="E17" i="8"/>
  <c r="J17" i="8"/>
  <c r="E18" i="8"/>
  <c r="J18" i="8"/>
  <c r="E19" i="8"/>
  <c r="J19" i="8"/>
  <c r="H20" i="8"/>
  <c r="E7" i="7"/>
  <c r="J7" i="7"/>
  <c r="E10" i="7"/>
  <c r="J10" i="7"/>
  <c r="E11" i="7"/>
  <c r="J11" i="7"/>
  <c r="E12" i="7"/>
  <c r="J12" i="7"/>
  <c r="E13" i="7"/>
  <c r="J13" i="7"/>
  <c r="E14" i="7"/>
  <c r="J14" i="7"/>
  <c r="E15" i="7"/>
  <c r="J15" i="7"/>
  <c r="E16" i="7"/>
  <c r="J16" i="7"/>
  <c r="B17" i="7"/>
  <c r="E17" i="7" s="1"/>
  <c r="J42" i="2" s="1"/>
  <c r="C17" i="7"/>
  <c r="G17" i="7"/>
  <c r="H17" i="7"/>
  <c r="J17" i="7"/>
  <c r="E22" i="7"/>
  <c r="J22" i="7"/>
  <c r="E25" i="7"/>
  <c r="J25" i="7"/>
  <c r="J32" i="7" s="1"/>
  <c r="R44" i="2" s="1"/>
  <c r="E26" i="7"/>
  <c r="J26" i="7"/>
  <c r="E27" i="7"/>
  <c r="J27" i="7"/>
  <c r="E28" i="7"/>
  <c r="J28" i="7"/>
  <c r="E29" i="7"/>
  <c r="J29" i="7"/>
  <c r="E30" i="7"/>
  <c r="J30" i="7"/>
  <c r="E31" i="7"/>
  <c r="J31" i="7"/>
  <c r="B32" i="7"/>
  <c r="C32" i="7"/>
  <c r="E32" i="7"/>
  <c r="G32" i="7"/>
  <c r="H32" i="7"/>
  <c r="E8" i="6"/>
  <c r="E9" i="6"/>
  <c r="J9" i="6"/>
  <c r="E10" i="6"/>
  <c r="J10" i="6"/>
  <c r="E11" i="6"/>
  <c r="J11" i="6"/>
  <c r="B12" i="6"/>
  <c r="E12" i="6" s="1"/>
  <c r="C12" i="6"/>
  <c r="G12" i="6"/>
  <c r="J12" i="6" s="1"/>
  <c r="H12" i="6"/>
  <c r="J16" i="6"/>
  <c r="B17" i="6"/>
  <c r="E17" i="6" s="1"/>
  <c r="C17" i="6"/>
  <c r="J17" i="6"/>
  <c r="E18" i="6"/>
  <c r="J18" i="6"/>
  <c r="E19" i="6"/>
  <c r="J19" i="6"/>
  <c r="E20" i="6"/>
  <c r="J20" i="6"/>
  <c r="E21" i="6"/>
  <c r="J21" i="6"/>
  <c r="E22" i="6"/>
  <c r="J22" i="6"/>
  <c r="E23" i="6"/>
  <c r="J23" i="6"/>
  <c r="B30" i="6"/>
  <c r="E30" i="6" s="1"/>
  <c r="C30" i="6"/>
  <c r="G30" i="6"/>
  <c r="H30" i="6"/>
  <c r="J30" i="6" s="1"/>
  <c r="J34" i="6"/>
  <c r="E35" i="6"/>
  <c r="J35" i="6"/>
  <c r="E36" i="6"/>
  <c r="J36" i="6"/>
  <c r="E37" i="6"/>
  <c r="J37" i="6"/>
  <c r="B38" i="6"/>
  <c r="E38" i="6" s="1"/>
  <c r="J38" i="6"/>
  <c r="E39" i="6"/>
  <c r="J39" i="6"/>
  <c r="E40" i="6"/>
  <c r="J40" i="6"/>
  <c r="B47" i="6"/>
  <c r="E47" i="6" s="1"/>
  <c r="C47" i="6"/>
  <c r="G47" i="6"/>
  <c r="J47" i="6" s="1"/>
  <c r="H47" i="6"/>
  <c r="E51" i="6"/>
  <c r="G51" i="6"/>
  <c r="J51" i="6" s="1"/>
  <c r="H51" i="6"/>
  <c r="E52" i="6"/>
  <c r="G52" i="6"/>
  <c r="H52" i="6"/>
  <c r="J52" i="6"/>
  <c r="E53" i="6"/>
  <c r="G53" i="6"/>
  <c r="J53" i="6" s="1"/>
  <c r="H53" i="6"/>
  <c r="E54" i="6"/>
  <c r="G54" i="6"/>
  <c r="H54" i="6"/>
  <c r="J54" i="6"/>
  <c r="E55" i="6"/>
  <c r="G55" i="6"/>
  <c r="J55" i="6" s="1"/>
  <c r="H55" i="6"/>
  <c r="E56" i="6"/>
  <c r="G56" i="6"/>
  <c r="H56" i="6"/>
  <c r="J56" i="6" s="1"/>
  <c r="E57" i="6"/>
  <c r="G57" i="6"/>
  <c r="J57" i="6" s="1"/>
  <c r="H57" i="6"/>
  <c r="B8" i="5"/>
  <c r="B6" i="5"/>
  <c r="E6" i="5" s="1"/>
  <c r="C6" i="5"/>
  <c r="G6" i="5"/>
  <c r="J6" i="5" s="1"/>
  <c r="H6" i="5"/>
  <c r="E7" i="5"/>
  <c r="J7" i="5"/>
  <c r="E8" i="5"/>
  <c r="J8" i="5"/>
  <c r="E9" i="5"/>
  <c r="J9" i="5"/>
  <c r="B10" i="5"/>
  <c r="E10" i="5" s="1"/>
  <c r="I27" i="2" s="1"/>
  <c r="C10" i="5"/>
  <c r="G10" i="5"/>
  <c r="H10" i="5"/>
  <c r="J10" i="5" s="1"/>
  <c r="Q27" i="2" s="1"/>
  <c r="Q32" i="2" s="1"/>
  <c r="B18" i="5"/>
  <c r="B12" i="5"/>
  <c r="C18" i="5"/>
  <c r="C12" i="5" s="1"/>
  <c r="C16" i="5" s="1"/>
  <c r="G18" i="5"/>
  <c r="G12" i="5"/>
  <c r="J12" i="5" s="1"/>
  <c r="H18" i="5"/>
  <c r="H12" i="5" s="1"/>
  <c r="H16" i="5" s="1"/>
  <c r="B13" i="5"/>
  <c r="E13" i="5" s="1"/>
  <c r="C13" i="5"/>
  <c r="G13" i="5"/>
  <c r="H13" i="5"/>
  <c r="J13" i="5" s="1"/>
  <c r="B14" i="5"/>
  <c r="E14" i="5" s="1"/>
  <c r="C14" i="5"/>
  <c r="G14" i="5"/>
  <c r="J14" i="5" s="1"/>
  <c r="H14" i="5"/>
  <c r="B15" i="5"/>
  <c r="B16" i="5" s="1"/>
  <c r="C15" i="5"/>
  <c r="G15" i="5"/>
  <c r="J15" i="5" s="1"/>
  <c r="H15" i="5"/>
  <c r="E18" i="5"/>
  <c r="J18" i="5"/>
  <c r="E19" i="5"/>
  <c r="J19" i="5"/>
  <c r="E20" i="5"/>
  <c r="J20" i="5"/>
  <c r="E21" i="5"/>
  <c r="J21" i="5"/>
  <c r="B22" i="5"/>
  <c r="C22" i="5"/>
  <c r="E22" i="5" s="1"/>
  <c r="J27" i="2" s="1"/>
  <c r="G22" i="5"/>
  <c r="H22" i="5"/>
  <c r="J22" i="5" s="1"/>
  <c r="R27" i="2" s="1"/>
  <c r="R32" i="2" s="1"/>
  <c r="B7" i="4"/>
  <c r="E7" i="4"/>
  <c r="E9" i="4"/>
  <c r="J9" i="4"/>
  <c r="B12" i="4"/>
  <c r="C12" i="4"/>
  <c r="E12" i="4"/>
  <c r="B15" i="4"/>
  <c r="E15" i="4" s="1"/>
  <c r="E20" i="4" s="1"/>
  <c r="E17" i="4"/>
  <c r="J17" i="4"/>
  <c r="B20" i="4"/>
  <c r="C20" i="4"/>
  <c r="C19" i="4" s="1"/>
  <c r="C7" i="3"/>
  <c r="C6" i="3" s="1"/>
  <c r="D7" i="3"/>
  <c r="D6" i="3"/>
  <c r="C29" i="6" s="1"/>
  <c r="C31" i="6" s="1"/>
  <c r="H7" i="3"/>
  <c r="H6" i="3" s="1"/>
  <c r="I7" i="3"/>
  <c r="I6" i="3"/>
  <c r="H29" i="6" s="1"/>
  <c r="H31" i="6" s="1"/>
  <c r="K7" i="3"/>
  <c r="F8" i="3"/>
  <c r="K8" i="3"/>
  <c r="C9" i="3"/>
  <c r="B46" i="6" s="1"/>
  <c r="D9" i="3"/>
  <c r="C46" i="6" s="1"/>
  <c r="C48" i="6" s="1"/>
  <c r="F9" i="3"/>
  <c r="H9" i="3"/>
  <c r="G46" i="6" s="1"/>
  <c r="I9" i="3"/>
  <c r="H46" i="6" s="1"/>
  <c r="H48" i="6" s="1"/>
  <c r="K9" i="3"/>
  <c r="F10" i="3"/>
  <c r="K10" i="3"/>
  <c r="F11" i="3"/>
  <c r="K11" i="3"/>
  <c r="D12" i="3"/>
  <c r="H7" i="4" s="1"/>
  <c r="H12" i="4" s="1"/>
  <c r="I12" i="3"/>
  <c r="H7" i="14" s="1"/>
  <c r="C24" i="3"/>
  <c r="C22" i="3" s="1"/>
  <c r="C23" i="3"/>
  <c r="D23" i="3"/>
  <c r="D22" i="3"/>
  <c r="D14" i="3" s="1"/>
  <c r="H23" i="3"/>
  <c r="H22" i="3" s="1"/>
  <c r="I23" i="3"/>
  <c r="I22" i="3" s="1"/>
  <c r="C15" i="3"/>
  <c r="D15" i="3"/>
  <c r="F15" i="3" s="1"/>
  <c r="H15" i="3"/>
  <c r="K15" i="3" s="1"/>
  <c r="I15" i="3"/>
  <c r="C16" i="3"/>
  <c r="F16" i="3" s="1"/>
  <c r="D16" i="3"/>
  <c r="H16" i="3"/>
  <c r="K16" i="3" s="1"/>
  <c r="I16" i="3"/>
  <c r="C25" i="3"/>
  <c r="C17" i="3" s="1"/>
  <c r="D25" i="3"/>
  <c r="D17" i="3" s="1"/>
  <c r="H25" i="3"/>
  <c r="H17" i="3"/>
  <c r="K17" i="3" s="1"/>
  <c r="I25" i="3"/>
  <c r="I17" i="3" s="1"/>
  <c r="C18" i="3"/>
  <c r="F18" i="3" s="1"/>
  <c r="D18" i="3"/>
  <c r="H18" i="3"/>
  <c r="K18" i="3" s="1"/>
  <c r="I18" i="3"/>
  <c r="C19" i="3"/>
  <c r="D19" i="3"/>
  <c r="F19" i="3"/>
  <c r="H19" i="3"/>
  <c r="K19" i="3" s="1"/>
  <c r="I19" i="3"/>
  <c r="D28" i="3"/>
  <c r="C16" i="4" s="1"/>
  <c r="C18" i="4" s="1"/>
  <c r="G14" i="2" s="1"/>
  <c r="F23" i="3"/>
  <c r="K23" i="3"/>
  <c r="F24" i="3"/>
  <c r="K24" i="3"/>
  <c r="F25" i="3"/>
  <c r="K25" i="3"/>
  <c r="F26" i="3"/>
  <c r="K26" i="3"/>
  <c r="F27" i="3"/>
  <c r="K27" i="3"/>
  <c r="D7" i="2"/>
  <c r="D6" i="2" s="1"/>
  <c r="D8" i="2"/>
  <c r="E7" i="2"/>
  <c r="E8" i="2"/>
  <c r="E6" i="2"/>
  <c r="F7" i="2"/>
  <c r="F8" i="2"/>
  <c r="F6" i="2"/>
  <c r="G7" i="2"/>
  <c r="G6" i="2" s="1"/>
  <c r="G8" i="2"/>
  <c r="I8" i="2"/>
  <c r="J7" i="2"/>
  <c r="J6" i="2" s="1"/>
  <c r="J8" i="2"/>
  <c r="L7" i="2"/>
  <c r="L8" i="2"/>
  <c r="L6" i="2"/>
  <c r="M7" i="2"/>
  <c r="M6" i="2" s="1"/>
  <c r="M8" i="2"/>
  <c r="N7" i="2"/>
  <c r="N6" i="2" s="1"/>
  <c r="N8" i="2"/>
  <c r="O7" i="2"/>
  <c r="O8" i="2"/>
  <c r="O6" i="2"/>
  <c r="Q7" i="2"/>
  <c r="Q8" i="2"/>
  <c r="Q6" i="2"/>
  <c r="R7" i="2"/>
  <c r="R6" i="2" s="1"/>
  <c r="R8" i="2"/>
  <c r="D10" i="2"/>
  <c r="D9" i="2" s="1"/>
  <c r="D11" i="2"/>
  <c r="E10" i="2"/>
  <c r="E9" i="2" s="1"/>
  <c r="E11" i="2"/>
  <c r="F10" i="2"/>
  <c r="F11" i="2"/>
  <c r="F9" i="2"/>
  <c r="G10" i="2"/>
  <c r="G9" i="2" s="1"/>
  <c r="G11" i="2"/>
  <c r="I10" i="2"/>
  <c r="I9" i="2" s="1"/>
  <c r="I11" i="2"/>
  <c r="J10" i="2"/>
  <c r="J11" i="2"/>
  <c r="J9" i="2"/>
  <c r="L10" i="2"/>
  <c r="L9" i="2" s="1"/>
  <c r="L11" i="2"/>
  <c r="M10" i="2"/>
  <c r="M9" i="2" s="1"/>
  <c r="M11" i="2"/>
  <c r="N10" i="2"/>
  <c r="N11" i="2"/>
  <c r="N9" i="2" s="1"/>
  <c r="O10" i="2"/>
  <c r="O11" i="2"/>
  <c r="O9" i="2"/>
  <c r="Q10" i="2"/>
  <c r="Q11" i="2"/>
  <c r="Q9" i="2"/>
  <c r="R10" i="2"/>
  <c r="R9" i="2" s="1"/>
  <c r="R11" i="2"/>
  <c r="F12" i="2"/>
  <c r="G12" i="2"/>
  <c r="N12" i="2"/>
  <c r="D15" i="2"/>
  <c r="E15" i="2"/>
  <c r="F15" i="2"/>
  <c r="G15" i="2"/>
  <c r="I15" i="2"/>
  <c r="F17" i="2"/>
  <c r="G17" i="2"/>
  <c r="N17" i="2"/>
  <c r="D18" i="2"/>
  <c r="E18" i="2"/>
  <c r="F18" i="2"/>
  <c r="G18" i="2"/>
  <c r="J18" i="2"/>
  <c r="L18" i="2"/>
  <c r="M18" i="2"/>
  <c r="N18" i="2"/>
  <c r="O18" i="2"/>
  <c r="Q18" i="2"/>
  <c r="R18" i="2"/>
  <c r="J20" i="2"/>
  <c r="R20" i="2"/>
  <c r="R21" i="2" s="1"/>
  <c r="M21" i="2"/>
  <c r="O21" i="2"/>
  <c r="J23" i="2"/>
  <c r="R23" i="2"/>
  <c r="M24" i="2"/>
  <c r="O24" i="2"/>
  <c r="R24" i="2"/>
  <c r="D27" i="2"/>
  <c r="E27" i="2"/>
  <c r="F27" i="2"/>
  <c r="G27" i="2"/>
  <c r="L27" i="2"/>
  <c r="M27" i="2"/>
  <c r="N27" i="2"/>
  <c r="O27" i="2"/>
  <c r="D28" i="2"/>
  <c r="E28" i="2"/>
  <c r="F28" i="2"/>
  <c r="G28" i="2"/>
  <c r="I28" i="2"/>
  <c r="J28" i="2"/>
  <c r="L28" i="2"/>
  <c r="M28" i="2"/>
  <c r="N28" i="2"/>
  <c r="O28" i="2"/>
  <c r="Q28" i="2"/>
  <c r="R28" i="2"/>
  <c r="D29" i="2"/>
  <c r="E29" i="2"/>
  <c r="F29" i="2"/>
  <c r="G29" i="2"/>
  <c r="I29" i="2"/>
  <c r="J29" i="2"/>
  <c r="L29" i="2"/>
  <c r="M29" i="2"/>
  <c r="N29" i="2"/>
  <c r="O29" i="2"/>
  <c r="Q29" i="2"/>
  <c r="R29" i="2"/>
  <c r="D30" i="2"/>
  <c r="E30" i="2"/>
  <c r="F30" i="2"/>
  <c r="G30" i="2"/>
  <c r="I30" i="2"/>
  <c r="J30" i="2"/>
  <c r="L30" i="2"/>
  <c r="M30" i="2"/>
  <c r="N30" i="2"/>
  <c r="O30" i="2"/>
  <c r="Q30" i="2"/>
  <c r="R30" i="2"/>
  <c r="L32" i="2"/>
  <c r="M32" i="2"/>
  <c r="N32" i="2"/>
  <c r="O32" i="2"/>
  <c r="L33" i="2"/>
  <c r="M33" i="2"/>
  <c r="N33" i="2"/>
  <c r="O33" i="2"/>
  <c r="Q33" i="2"/>
  <c r="R33" i="2"/>
  <c r="D36" i="2"/>
  <c r="E36" i="2"/>
  <c r="F36" i="2"/>
  <c r="G36" i="2"/>
  <c r="I36" i="2"/>
  <c r="J36" i="2"/>
  <c r="L36" i="2"/>
  <c r="M36" i="2"/>
  <c r="N36" i="2"/>
  <c r="O36" i="2"/>
  <c r="Q36" i="2"/>
  <c r="R36" i="2"/>
  <c r="D42" i="2"/>
  <c r="E42" i="2"/>
  <c r="F42" i="2"/>
  <c r="G42" i="2"/>
  <c r="I42" i="2"/>
  <c r="L42" i="2"/>
  <c r="M42" i="2"/>
  <c r="N42" i="2"/>
  <c r="O42" i="2"/>
  <c r="Q42" i="2"/>
  <c r="R42" i="2"/>
  <c r="D43" i="2"/>
  <c r="E43" i="2"/>
  <c r="F43" i="2"/>
  <c r="G43" i="2"/>
  <c r="I43" i="2"/>
  <c r="J43" i="2"/>
  <c r="L43" i="2"/>
  <c r="M43" i="2"/>
  <c r="N43" i="2"/>
  <c r="O43" i="2"/>
  <c r="Q43" i="2"/>
  <c r="R43" i="2"/>
  <c r="D44" i="2"/>
  <c r="E44" i="2"/>
  <c r="F44" i="2"/>
  <c r="G44" i="2"/>
  <c r="I44" i="2"/>
  <c r="J44" i="2"/>
  <c r="L44" i="2"/>
  <c r="M44" i="2"/>
  <c r="N44" i="2"/>
  <c r="O44" i="2"/>
  <c r="Q44" i="2"/>
  <c r="D45" i="2"/>
  <c r="E45" i="2"/>
  <c r="F45" i="2"/>
  <c r="G45" i="2"/>
  <c r="I45" i="2"/>
  <c r="J45" i="2"/>
  <c r="L45" i="2"/>
  <c r="M45" i="2"/>
  <c r="N45" i="2"/>
  <c r="O45" i="2"/>
  <c r="Q45" i="2"/>
  <c r="R45" i="2"/>
  <c r="D47" i="2"/>
  <c r="F47" i="2"/>
  <c r="I47" i="2"/>
  <c r="L47" i="2"/>
  <c r="N47" i="2"/>
  <c r="O47" i="2"/>
  <c r="Q47" i="2"/>
  <c r="D48" i="2"/>
  <c r="E48" i="2"/>
  <c r="F48" i="2"/>
  <c r="G48" i="2"/>
  <c r="I48" i="2"/>
  <c r="J48" i="2"/>
  <c r="L48" i="2"/>
  <c r="M48" i="2"/>
  <c r="N48" i="2"/>
  <c r="O48" i="2"/>
  <c r="Q48" i="2"/>
  <c r="R48" i="2"/>
  <c r="D51" i="2"/>
  <c r="E51" i="2"/>
  <c r="F51" i="2"/>
  <c r="G51" i="2"/>
  <c r="I51" i="2"/>
  <c r="J51" i="2"/>
  <c r="L51" i="2"/>
  <c r="M51" i="2"/>
  <c r="N51" i="2"/>
  <c r="O51" i="2"/>
  <c r="Q51" i="2"/>
  <c r="R51" i="2"/>
  <c r="C12" i="3" l="1"/>
  <c r="B29" i="6"/>
  <c r="F6" i="3"/>
  <c r="E12" i="5"/>
  <c r="C28" i="3"/>
  <c r="C14" i="3"/>
  <c r="F14" i="3" s="1"/>
  <c r="F22" i="3"/>
  <c r="H49" i="6"/>
  <c r="N40" i="2" s="1"/>
  <c r="H58" i="6"/>
  <c r="N39" i="2"/>
  <c r="H41" i="6"/>
  <c r="H32" i="6"/>
  <c r="N38" i="2" s="1"/>
  <c r="N37" i="2"/>
  <c r="F17" i="3"/>
  <c r="N15" i="2"/>
  <c r="G29" i="6"/>
  <c r="K6" i="3"/>
  <c r="H12" i="3"/>
  <c r="J15" i="2"/>
  <c r="G48" i="6"/>
  <c r="J46" i="6"/>
  <c r="I28" i="3"/>
  <c r="I14" i="3"/>
  <c r="C49" i="6"/>
  <c r="F40" i="2" s="1"/>
  <c r="F39" i="2"/>
  <c r="C58" i="6"/>
  <c r="C32" i="6"/>
  <c r="F38" i="2" s="1"/>
  <c r="F37" i="2"/>
  <c r="E16" i="5"/>
  <c r="H14" i="3"/>
  <c r="K14" i="3" s="1"/>
  <c r="K22" i="3"/>
  <c r="H28" i="3"/>
  <c r="E46" i="6"/>
  <c r="B48" i="6"/>
  <c r="H15" i="4"/>
  <c r="H20" i="4" s="1"/>
  <c r="H8" i="4"/>
  <c r="H10" i="4" s="1"/>
  <c r="N14" i="2" s="1"/>
  <c r="H7" i="6"/>
  <c r="H14" i="6" s="1"/>
  <c r="D20" i="3"/>
  <c r="F7" i="3"/>
  <c r="I7" i="2" s="1"/>
  <c r="E15" i="5"/>
  <c r="G16" i="5"/>
  <c r="J16" i="5" s="1"/>
  <c r="C8" i="4"/>
  <c r="C10" i="4" s="1"/>
  <c r="C7" i="6"/>
  <c r="C14" i="6" s="1"/>
  <c r="F35" i="2" s="1"/>
  <c r="C7" i="14"/>
  <c r="J29" i="6" l="1"/>
  <c r="G31" i="6"/>
  <c r="H42" i="6"/>
  <c r="O38" i="2" s="1"/>
  <c r="O37" i="2"/>
  <c r="H24" i="6"/>
  <c r="O35" i="2" s="1"/>
  <c r="N35" i="2"/>
  <c r="H19" i="4"/>
  <c r="O15" i="2"/>
  <c r="I20" i="3"/>
  <c r="H12" i="14" s="1"/>
  <c r="H21" i="14" s="1"/>
  <c r="O12" i="2"/>
  <c r="O17" i="2" s="1"/>
  <c r="H16" i="4"/>
  <c r="H18" i="4" s="1"/>
  <c r="O14" i="2" s="1"/>
  <c r="F14" i="2"/>
  <c r="C11" i="4"/>
  <c r="H11" i="4"/>
  <c r="H59" i="6"/>
  <c r="O40" i="2" s="1"/>
  <c r="O39" i="2"/>
  <c r="E48" i="6"/>
  <c r="B49" i="6"/>
  <c r="D40" i="2" s="1"/>
  <c r="D39" i="2"/>
  <c r="B58" i="6"/>
  <c r="G58" i="6"/>
  <c r="L39" i="2"/>
  <c r="J48" i="6"/>
  <c r="G49" i="6"/>
  <c r="L40" i="2" s="1"/>
  <c r="I6" i="2"/>
  <c r="I18" i="2"/>
  <c r="H20" i="3"/>
  <c r="K28" i="3"/>
  <c r="R12" i="2" s="1"/>
  <c r="R17" i="2" s="1"/>
  <c r="M12" i="2"/>
  <c r="M17" i="2" s="1"/>
  <c r="G16" i="4"/>
  <c r="C59" i="6"/>
  <c r="G40" i="2" s="1"/>
  <c r="G39" i="2"/>
  <c r="B31" i="6"/>
  <c r="E29" i="6"/>
  <c r="C9" i="8"/>
  <c r="C20" i="8" s="1"/>
  <c r="G47" i="2" s="1"/>
  <c r="C16" i="6"/>
  <c r="C12" i="14"/>
  <c r="C21" i="14" s="1"/>
  <c r="K12" i="3"/>
  <c r="L12" i="2"/>
  <c r="L17" i="2" s="1"/>
  <c r="G7" i="14"/>
  <c r="G7" i="6"/>
  <c r="G8" i="4"/>
  <c r="F28" i="3"/>
  <c r="J12" i="2" s="1"/>
  <c r="J17" i="2" s="1"/>
  <c r="B16" i="4"/>
  <c r="C20" i="3"/>
  <c r="E12" i="2"/>
  <c r="E17" i="2" s="1"/>
  <c r="G15" i="4"/>
  <c r="B7" i="14"/>
  <c r="B7" i="6"/>
  <c r="B8" i="4"/>
  <c r="D12" i="2"/>
  <c r="D17" i="2" s="1"/>
  <c r="F12" i="3"/>
  <c r="G7" i="4"/>
  <c r="Q12" i="2" l="1"/>
  <c r="Q17" i="2" s="1"/>
  <c r="J7" i="14"/>
  <c r="G18" i="4"/>
  <c r="M14" i="2" s="1"/>
  <c r="J16" i="4"/>
  <c r="J49" i="6"/>
  <c r="Q40" i="2" s="1"/>
  <c r="Q39" i="2"/>
  <c r="J58" i="6"/>
  <c r="M39" i="2"/>
  <c r="G59" i="6"/>
  <c r="M40" i="2" s="1"/>
  <c r="C22" i="14"/>
  <c r="G50" i="2" s="1"/>
  <c r="G49" i="2"/>
  <c r="B18" i="4"/>
  <c r="E16" i="4"/>
  <c r="E18" i="4" s="1"/>
  <c r="G12" i="14"/>
  <c r="G9" i="8"/>
  <c r="K20" i="3"/>
  <c r="E58" i="6"/>
  <c r="B59" i="6"/>
  <c r="E40" i="2" s="1"/>
  <c r="E39" i="2"/>
  <c r="J15" i="4"/>
  <c r="J20" i="4" s="1"/>
  <c r="G20" i="4"/>
  <c r="J7" i="4"/>
  <c r="J12" i="4" s="1"/>
  <c r="G12" i="4"/>
  <c r="I12" i="2"/>
  <c r="I17" i="2" s="1"/>
  <c r="E7" i="14"/>
  <c r="B10" i="4"/>
  <c r="E8" i="4"/>
  <c r="E10" i="4" s="1"/>
  <c r="G10" i="4"/>
  <c r="L14" i="2" s="1"/>
  <c r="J8" i="4"/>
  <c r="J10" i="4" s="1"/>
  <c r="Q14" i="2" s="1"/>
  <c r="B16" i="6"/>
  <c r="B12" i="14"/>
  <c r="F20" i="3"/>
  <c r="B9" i="8"/>
  <c r="C24" i="6"/>
  <c r="G35" i="2" s="1"/>
  <c r="C34" i="6"/>
  <c r="C41" i="6" s="1"/>
  <c r="G41" i="6"/>
  <c r="G32" i="6"/>
  <c r="L38" i="2" s="1"/>
  <c r="L37" i="2"/>
  <c r="J31" i="6"/>
  <c r="E7" i="6"/>
  <c r="B14" i="6"/>
  <c r="G14" i="6"/>
  <c r="J7" i="6"/>
  <c r="E31" i="6"/>
  <c r="D37" i="2"/>
  <c r="B32" i="6"/>
  <c r="D38" i="2" s="1"/>
  <c r="I39" i="2"/>
  <c r="E49" i="6"/>
  <c r="I40" i="2" s="1"/>
  <c r="O49" i="2"/>
  <c r="H22" i="14"/>
  <c r="O50" i="2" s="1"/>
  <c r="J9" i="8" l="1"/>
  <c r="G20" i="8"/>
  <c r="J59" i="6"/>
  <c r="R40" i="2" s="1"/>
  <c r="R39" i="2"/>
  <c r="J32" i="6"/>
  <c r="Q38" i="2" s="1"/>
  <c r="Q37" i="2"/>
  <c r="J12" i="14"/>
  <c r="J21" i="14" s="1"/>
  <c r="G21" i="14"/>
  <c r="R15" i="2"/>
  <c r="E14" i="2"/>
  <c r="B19" i="4"/>
  <c r="J18" i="4"/>
  <c r="R14" i="2" s="1"/>
  <c r="E16" i="6"/>
  <c r="B34" i="6"/>
  <c r="B24" i="6"/>
  <c r="M15" i="2"/>
  <c r="G19" i="4"/>
  <c r="C42" i="6"/>
  <c r="G38" i="2" s="1"/>
  <c r="G37" i="2"/>
  <c r="I14" i="2"/>
  <c r="E11" i="4"/>
  <c r="L15" i="2"/>
  <c r="G11" i="4"/>
  <c r="J14" i="2"/>
  <c r="E19" i="4"/>
  <c r="J41" i="6"/>
  <c r="M37" i="2"/>
  <c r="G42" i="6"/>
  <c r="M38" i="2" s="1"/>
  <c r="J14" i="6"/>
  <c r="Q35" i="2" s="1"/>
  <c r="G24" i="6"/>
  <c r="L35" i="2"/>
  <c r="D14" i="2"/>
  <c r="B11" i="4"/>
  <c r="E12" i="14"/>
  <c r="E21" i="14" s="1"/>
  <c r="B21" i="14"/>
  <c r="J11" i="4"/>
  <c r="Q15" i="2"/>
  <c r="I37" i="2"/>
  <c r="E32" i="6"/>
  <c r="I38" i="2" s="1"/>
  <c r="D35" i="2"/>
  <c r="E14" i="6"/>
  <c r="I35" i="2" s="1"/>
  <c r="B20" i="8"/>
  <c r="E9" i="8"/>
  <c r="J39" i="2"/>
  <c r="E59" i="6"/>
  <c r="J40" i="2" s="1"/>
  <c r="M35" i="2" l="1"/>
  <c r="J24" i="6"/>
  <c r="R35" i="2" s="1"/>
  <c r="E34" i="6"/>
  <c r="B41" i="6"/>
  <c r="R49" i="2"/>
  <c r="J22" i="14"/>
  <c r="R50" i="2" s="1"/>
  <c r="E24" i="6"/>
  <c r="J35" i="2" s="1"/>
  <c r="E35" i="2"/>
  <c r="G22" i="14"/>
  <c r="M50" i="2" s="1"/>
  <c r="M49" i="2"/>
  <c r="E49" i="2"/>
  <c r="B22" i="14"/>
  <c r="E50" i="2" s="1"/>
  <c r="E22" i="14"/>
  <c r="J50" i="2" s="1"/>
  <c r="J49" i="2"/>
  <c r="J42" i="6"/>
  <c r="R38" i="2" s="1"/>
  <c r="R37" i="2"/>
  <c r="E20" i="8"/>
  <c r="J47" i="2" s="1"/>
  <c r="E47" i="2"/>
  <c r="M47" i="2"/>
  <c r="J20" i="8"/>
  <c r="R47" i="2" s="1"/>
  <c r="J19" i="4"/>
  <c r="E41" i="6" l="1"/>
  <c r="B42" i="6"/>
  <c r="E38" i="2" s="1"/>
  <c r="E37" i="2"/>
  <c r="J37" i="2" l="1"/>
  <c r="E42" i="6"/>
  <c r="J38" i="2" s="1"/>
</calcChain>
</file>

<file path=xl/sharedStrings.xml><?xml version="1.0" encoding="utf-8"?>
<sst xmlns="http://schemas.openxmlformats.org/spreadsheetml/2006/main" count="439" uniqueCount="281">
  <si>
    <t>Tabs</t>
  </si>
  <si>
    <t>Summary Metrics</t>
  </si>
  <si>
    <t>Revenue Metrics</t>
  </si>
  <si>
    <t>Constant Currency</t>
  </si>
  <si>
    <t>Cloud Metrics</t>
  </si>
  <si>
    <t>Operating Expenses</t>
  </si>
  <si>
    <t xml:space="preserve">Gross Profit </t>
  </si>
  <si>
    <t>Footnotes</t>
  </si>
  <si>
    <t>Supplemental Information About Non-GAAP Financial Measures</t>
  </si>
  <si>
    <t xml:space="preserve">    </t>
  </si>
  <si>
    <t>Three Months Ended</t>
  </si>
  <si>
    <t xml:space="preserve">Three Months Ended </t>
  </si>
  <si>
    <t>GAAP to Non-GAAP Reconciliation</t>
  </si>
  <si>
    <t>($ in millions)</t>
  </si>
  <si>
    <t>GAAP</t>
  </si>
  <si>
    <t>Non-GAAP/        Operating Metric</t>
  </si>
  <si>
    <t xml:space="preserve">Revenue Metrics </t>
  </si>
  <si>
    <t>Recurring Revenue</t>
  </si>
  <si>
    <t xml:space="preserve">   Cloud</t>
  </si>
  <si>
    <t xml:space="preserve">   Support </t>
  </si>
  <si>
    <t>Nonrecurring Revenue</t>
  </si>
  <si>
    <t xml:space="preserve">   Perpetual</t>
  </si>
  <si>
    <t xml:space="preserve">   Professional Services</t>
  </si>
  <si>
    <t>Total Revenue</t>
  </si>
  <si>
    <t>Reported Revenue Growth</t>
  </si>
  <si>
    <t>Constant Currency Revenue Growth</t>
  </si>
  <si>
    <t>Recurring Revenue Mix</t>
  </si>
  <si>
    <t>% of Revenue that is Software Revenue</t>
  </si>
  <si>
    <t>% of Software Revenue that is Recurring Revenue*</t>
  </si>
  <si>
    <t>Bookings Metrics</t>
  </si>
  <si>
    <t>New SaaS ACV</t>
  </si>
  <si>
    <t>New SaaS ACV Growth YoY</t>
  </si>
  <si>
    <t>Year-over-Year Growth</t>
  </si>
  <si>
    <t>Cloud Detail</t>
  </si>
  <si>
    <t>Cloud Revenue</t>
  </si>
  <si>
    <t xml:space="preserve">  SaaS Bundled Revenue</t>
  </si>
  <si>
    <t xml:space="preserve">  SaaS Unbundled Revenue</t>
  </si>
  <si>
    <t xml:space="preserve">  Optional Managed Services Revenue</t>
  </si>
  <si>
    <t>Cloud Revenue Growth YoY</t>
  </si>
  <si>
    <t>SaaS Revenue Growth YoY</t>
  </si>
  <si>
    <t>Operating Expense 
Metrics</t>
  </si>
  <si>
    <t xml:space="preserve">   % of Revenue</t>
  </si>
  <si>
    <t>Profitability 
Metrics</t>
  </si>
  <si>
    <t>4/30/2020</t>
  </si>
  <si>
    <t>1/31/2021</t>
  </si>
  <si>
    <t xml:space="preserve">   Perpetual revenue - GAAP</t>
  </si>
  <si>
    <t xml:space="preserve">   Cloud revenue - GAAP</t>
  </si>
  <si>
    <t xml:space="preserve">   Support revenue -  GAAP </t>
  </si>
  <si>
    <t>Total revenue - GAAP</t>
  </si>
  <si>
    <t xml:space="preserve">   Estimated perpetual revenue adjustments</t>
  </si>
  <si>
    <t xml:space="preserve">   Estimated cloud revenue adjustments</t>
  </si>
  <si>
    <t xml:space="preserve">   Estimated support revenue adjustments</t>
  </si>
  <si>
    <t>Total estimated revenue adjustments</t>
  </si>
  <si>
    <t xml:space="preserve">   Perpetual revenue - non-GAAP</t>
  </si>
  <si>
    <t xml:space="preserve">   Cloud revenue - non-GAAP</t>
  </si>
  <si>
    <t xml:space="preserve">   Support revenue -  non-GAAP </t>
  </si>
  <si>
    <t>Total revenue - non-GAAP</t>
  </si>
  <si>
    <t>Revenue for the three months ended prior period</t>
  </si>
  <si>
    <t>Revenue for the three months ended current period</t>
  </si>
  <si>
    <t>Reported period-over-period revenue growth</t>
  </si>
  <si>
    <t>% impact from change in foreign currency exchange rates</t>
  </si>
  <si>
    <t>Constant currency period-over-period revenue growth</t>
  </si>
  <si>
    <t>Non-GAAP</t>
  </si>
  <si>
    <t xml:space="preserve">   SaaS revenue - GAAP</t>
  </si>
  <si>
    <t xml:space="preserve">      Bundled SaaS revenue - GAAP</t>
  </si>
  <si>
    <t xml:space="preserve">   Optional managed services revenue -  GAAP </t>
  </si>
  <si>
    <t>Cloud revenue - GAAP</t>
  </si>
  <si>
    <t xml:space="preserve">   Estimated SaaS revenue adjustments</t>
  </si>
  <si>
    <t xml:space="preserve">      Estimated bundled SaaS revenue adjustments</t>
  </si>
  <si>
    <t xml:space="preserve">      Estimated unbundled SaaS revenue adjustments</t>
  </si>
  <si>
    <t xml:space="preserve">   Estimated optional managed services revenue adjustments</t>
  </si>
  <si>
    <t>Estimated cloud revenue adjustments</t>
  </si>
  <si>
    <t xml:space="preserve">   SaaS revenue - non-GAAP</t>
  </si>
  <si>
    <t xml:space="preserve">      Bundled SaaS revenue - non-GAAP</t>
  </si>
  <si>
    <t xml:space="preserve">   Optional managed services revenue - non-GAAP </t>
  </si>
  <si>
    <t>Cloud revenue - non-GAAP</t>
  </si>
  <si>
    <t>Total GAAP revenue</t>
  </si>
  <si>
    <t>Amortization of acquired technology</t>
  </si>
  <si>
    <t>Total GAAP cost of revenue</t>
  </si>
  <si>
    <t>GAAP gross profit</t>
  </si>
  <si>
    <t xml:space="preserve">    GAAP gross margin</t>
  </si>
  <si>
    <t>Revenue adjustments</t>
  </si>
  <si>
    <t>Research and Development, net</t>
  </si>
  <si>
    <t>GAAP research and development, net</t>
  </si>
  <si>
    <t xml:space="preserve">     as a % of GAAP revenue</t>
  </si>
  <si>
    <t xml:space="preserve">     as a % of non-GAAP revenue</t>
  </si>
  <si>
    <t>Selling, General and Administrative expenses</t>
  </si>
  <si>
    <t>GAAP selling, general and administrative expenses</t>
  </si>
  <si>
    <t>GAAP operating income</t>
  </si>
  <si>
    <t xml:space="preserve">   GAAP operating margin</t>
  </si>
  <si>
    <t>Amortization of other acquired intangible assets</t>
  </si>
  <si>
    <t>Stock-based compensation expenses</t>
  </si>
  <si>
    <t>Restructuring expenses</t>
  </si>
  <si>
    <t>Impairment charges</t>
  </si>
  <si>
    <t>Other adjustments</t>
  </si>
  <si>
    <t>Note: Amounts may not foot throughout the workbook due to rounding.</t>
  </si>
  <si>
    <t>Revenue for the current period at constant currency is calculated by translating current-period GAAP or non-GAAP foreign currency revenue (as applicable) into U.S. dollars using average foreign currency exchange rates for the same prior period rather than actual current-period foreign currency exchange rates.</t>
  </si>
  <si>
    <t>We believe these non-GAAP financial measures, used in conjunction with the corresponding GAAP measures, provide investors with useful supplemental information about the financial performance of our business by:</t>
  </si>
  <si>
    <r>
      <t xml:space="preserve">   •</t>
    </r>
    <r>
      <rPr>
        <sz val="13"/>
        <color rgb="FF262A32"/>
        <rFont val="Arial"/>
        <family val="2"/>
      </rPr>
      <t>facilitating the comparison of our financial results and business trends between periods, by excluding certain items that either can vary significantly in amount and frequency, are based upon subjective assumptions, or in certain cases are unplanned for or difficult to forecast,</t>
    </r>
  </si>
  <si>
    <r>
      <t xml:space="preserve">   •</t>
    </r>
    <r>
      <rPr>
        <sz val="13"/>
        <color rgb="FF262A32"/>
        <rFont val="Arial"/>
        <family val="2"/>
      </rPr>
      <t>facilitating the comparison of our financial results and business trends with other technology companies who publish similar non-GAAP measures, and</t>
    </r>
  </si>
  <si>
    <r>
      <t xml:space="preserve">   •</t>
    </r>
    <r>
      <rPr>
        <sz val="13"/>
        <color rgb="FF262A32"/>
        <rFont val="Arial"/>
        <family val="2"/>
      </rPr>
      <t>allowing investors to see and understand key supplementary metrics used by our management to run our business, including for budgeting and forecasting, resource allocation, and compensation matters.</t>
    </r>
  </si>
  <si>
    <t>We also make these non-GAAP financial measures available because a number of our investors have informed us that they find this supplemental information useful.</t>
  </si>
  <si>
    <t>Non-GAAP financial measures should not be considered in isolation as substitutes for, or superior to, comparable GAAP financial measures. The non-GAAP financial measures we present have limitations in that they do not reflect all of the amounts associated with our results of operations as determined in accordance with GAAP, and these non-GAAP financial measures should only be used to evaluate our results of operations in conjunction with the corresponding GAAP financial measures. These non-GAAP financial measures do not represent discretionary cash available to us to invest in the growth of our business, and we may in the future incur expenses similar to or in addition to the adjustments made in these non-GAAP financial measures. Other companies may calculate similar non-GAAP financial measures differently than we do, limiting their usefulness as comparative measures.</t>
  </si>
  <si>
    <t>Our non-GAAP financial measures are calculated by making the following adjustments to our GAAP financial measures:</t>
  </si>
  <si>
    <r>
      <t xml:space="preserve">   •</t>
    </r>
    <r>
      <rPr>
        <b/>
        <i/>
        <sz val="13"/>
        <color rgb="FF262A32"/>
        <rFont val="Arial"/>
        <family val="2"/>
      </rPr>
      <t xml:space="preserve">Revenue adjustments. </t>
    </r>
    <r>
      <rPr>
        <sz val="13"/>
        <color rgb="FF262A32"/>
        <rFont val="Arial"/>
        <family val="2"/>
      </rPr>
      <t>We exclude from our non-GAAP revenue the impact of fair value adjustments required under GAAP relating to cloud services and customer support contracts acquired in a business acquisition, which would have otherwise been recognized on a stand-alone basis. We believe that it is useful for investors to understand the total amount of revenue that we and the acquired company would have recognized on a stand-alone basis under GAAP, absent the accounting adjustment associated with the business acquisition.  Our non-GAAP revenue also reflects certain adjustments from aligning an acquired company’s revenue recognition policies to our policies.  We believe that our non-GAAP revenue measure helps management and investors understand our revenue trends and serves as a useful measure of ongoing business performance.</t>
    </r>
  </si>
  <si>
    <r>
      <t xml:space="preserve">   •</t>
    </r>
    <r>
      <rPr>
        <b/>
        <i/>
        <sz val="13"/>
        <color rgb="FF262A32"/>
        <rFont val="Arial"/>
        <family val="2"/>
      </rPr>
      <t>Amortization of acquired technology and other acquired intangible assets</t>
    </r>
    <r>
      <rPr>
        <sz val="13"/>
        <color rgb="FF262A32"/>
        <rFont val="Arial"/>
        <family val="2"/>
      </rPr>
      <t>. When we acquire an entity, we are required under GAAP to record the fair values of the intangible assets of the acquired entity and amortize those assets over their useful lives. We exclude the amortization of acquired intangible assets, including acquired technology, from our non-GAAP financial measures because they are inconsistent in amount and frequency and are significantly impacted by the timing and size of acquisitions. We also exclude these amounts to provide easier comparability of pre- and post-acquisition operating results.</t>
    </r>
  </si>
  <si>
    <r>
      <t xml:space="preserve">   •</t>
    </r>
    <r>
      <rPr>
        <b/>
        <i/>
        <sz val="13"/>
        <color rgb="FF262A32"/>
        <rFont val="Arial"/>
        <family val="2"/>
      </rPr>
      <t xml:space="preserve">Stock-based compensation expenses. </t>
    </r>
    <r>
      <rPr>
        <sz val="13"/>
        <color rgb="FF262A32"/>
        <rFont val="Arial"/>
        <family val="2"/>
      </rPr>
      <t>We exclude stock-based compensation expenses related to restricted stock awards, stock bonus programs, bonus share programs, and other stock-based awards from our non-GAAP financial measures. We evaluate our performance both with and without these measures because stock-based compensation is typically a non-cash expense and can vary significantly over time based on the timing, size and nature of awards granted, and is influenced in part by certain factors which are generally beyond our control, such as the volatility of the price of our common stock. In addition, measurement of stock-based compensation is subject to varying valuation methodologies and subjective assumptions, and therefore we believe that excluding stock-based compensation from our non-GAAP financial measures allows for meaningful comparisons of our current operating results to our historical operating results and to other companies in our industry.</t>
    </r>
  </si>
  <si>
    <r>
      <t xml:space="preserve">   •</t>
    </r>
    <r>
      <rPr>
        <b/>
        <i/>
        <sz val="13"/>
        <color rgb="FF262A32"/>
        <rFont val="Arial"/>
        <family val="2"/>
      </rPr>
      <t xml:space="preserve">Restructuring expenses. </t>
    </r>
    <r>
      <rPr>
        <sz val="13"/>
        <color rgb="FF262A32"/>
        <rFont val="Arial"/>
        <family val="2"/>
      </rPr>
      <t>We exclude restructuring expenses from our non-GAAP financial measures, which include employee termination costs, facility exit costs, certain professional fees, asset impairment charges, and other costs directly associated with resource realignments incurred in reaction to changing strategies or business conditions. All of these costs can vary significantly in amount and frequency based on the nature of the actions as well as the changing needs of our business and we believe that excluding them provides easier comparability of pre- and post-restructuring operating results.</t>
    </r>
  </si>
  <si>
    <t>Cloud revenue primarily consists of SaaS and optional managed services.</t>
  </si>
  <si>
    <t xml:space="preserve">SaaS revenue includes bundled SaaS, software with standard managed services and unbundled SaaS (including associated support) that we account for as term licenses where managed services are purchased separately. </t>
  </si>
  <si>
    <t>Optional Managed Services is recurring services that are intended to improve our customers operations and reduce expenses.</t>
  </si>
  <si>
    <t>New SaaS Annual Contract Value (ACV) includes the annualized contract value of all new SaaS contracts received within the period; in cases where SaaS is offered to partners through usage-based contracts, we include the incremental value of usage contracts over a rolling four quarters.</t>
  </si>
  <si>
    <t>Adjusted EBITDA</t>
  </si>
  <si>
    <t>Net Debt</t>
  </si>
  <si>
    <t>Net Debt is a non-GAAP measure defined as the sum of long-term and short-term debt on our consolidated balance sheet, excluding unamortized discounts and issuance costs, less the sum of cash and cash equivalents, restricted cash, restricted cash equivalents, restricted bank time deposits, and restricted investments (including long-term portions), and short-term investments. We use this non-GAAP financial measure to help evaluate our capital structure, financial leverage, and our ability to reduce debt and to fund investing and financing activities, and believe that it provides useful information to investors.</t>
  </si>
  <si>
    <t>Supplemental Information About Constant Currency</t>
  </si>
  <si>
    <t>4/30/2021</t>
  </si>
  <si>
    <t xml:space="preserve">Summary Metrics </t>
  </si>
  <si>
    <t>Gross Profit</t>
  </si>
  <si>
    <t xml:space="preserve">   Gross Margin %</t>
  </si>
  <si>
    <t xml:space="preserve">   Operating Margin %</t>
  </si>
  <si>
    <t xml:space="preserve">Adjusted EBITDA </t>
  </si>
  <si>
    <t xml:space="preserve">   Adjusted EBITDA Margin</t>
  </si>
  <si>
    <t xml:space="preserve">Selling, General and Administrative </t>
  </si>
  <si>
    <t>Other Expense Reconciliation</t>
  </si>
  <si>
    <t>GAAP other expense, net</t>
  </si>
  <si>
    <t>Amortization of convertible note discount</t>
  </si>
  <si>
    <t>Acquisition expenses, net</t>
  </si>
  <si>
    <t>Non-GAAP other expense, net</t>
  </si>
  <si>
    <t>Tax Provision (Benefit) Reconciliation</t>
  </si>
  <si>
    <t xml:space="preserve">   GAAP effective income tax rate</t>
  </si>
  <si>
    <t>Non-GAAP tax adjustments</t>
  </si>
  <si>
    <t>Non-GAAP provision for income taxes</t>
  </si>
  <si>
    <t xml:space="preserve">   Non-GAAP effective income tax rate</t>
  </si>
  <si>
    <t>GAAP (Benefit) Provision for income taxes</t>
  </si>
  <si>
    <t>GAAP pre-tax income (Income/loss before provision (benefit) income taxes)</t>
  </si>
  <si>
    <t>GAAP effective income tax rate</t>
  </si>
  <si>
    <t>Non-GAAP pre tax income</t>
  </si>
  <si>
    <t>Non GAAP effective income tax rate</t>
  </si>
  <si>
    <t>($ in millions, except share and per share data; shares in thousands)</t>
  </si>
  <si>
    <t>Consolidated Debt</t>
  </si>
  <si>
    <t>As of</t>
  </si>
  <si>
    <t>Current maturities of long-term debt</t>
  </si>
  <si>
    <t>Long-term debt</t>
  </si>
  <si>
    <t>Unamortized debt discounts and issuance costs</t>
  </si>
  <si>
    <t>Gross debt</t>
  </si>
  <si>
    <t>Less:</t>
  </si>
  <si>
    <t>Cash and cash equivalents</t>
  </si>
  <si>
    <t>Restricted cash and cash equivalents, and restricted bank time deposits</t>
  </si>
  <si>
    <t>Short-term investments</t>
  </si>
  <si>
    <t>Long-term restricted cash, cash equivalents, bank time deposits and investments</t>
  </si>
  <si>
    <t>Net debt, including long-term restricted cash, cash equivalents, bank time deposits, and investments</t>
  </si>
  <si>
    <t>Constant Currency tab</t>
  </si>
  <si>
    <t>Cloud Metrics tab</t>
  </si>
  <si>
    <t>Operating Expenses tab</t>
  </si>
  <si>
    <t>Gross Profit tab</t>
  </si>
  <si>
    <t>Operating &amp; EBITDA Margins tab</t>
  </si>
  <si>
    <t>Recurring revenue- GAAP</t>
  </si>
  <si>
    <t xml:space="preserve"> Revenue Metrics</t>
  </si>
  <si>
    <t>Nonrecurring revenue - GAAP</t>
  </si>
  <si>
    <t xml:space="preserve">   Professional services revenue - GAAP</t>
  </si>
  <si>
    <t>Estimated recurring revenue adjustments</t>
  </si>
  <si>
    <t xml:space="preserve">   Professional services revenue - non-GAAP</t>
  </si>
  <si>
    <t>Recurring revenue- non-GAAP</t>
  </si>
  <si>
    <t>Nonrecurring revenue - non-GAAP</t>
  </si>
  <si>
    <t xml:space="preserve">   Estimated professional services revenue adjustments</t>
  </si>
  <si>
    <t>Estimated nonrecurring revenue adjustments</t>
  </si>
  <si>
    <t xml:space="preserve">Other Adjustments </t>
  </si>
  <si>
    <t>Discontinued operations corporate overhead adjustment</t>
  </si>
  <si>
    <t>Allocation methodology difference</t>
  </si>
  <si>
    <t>Non-GAAP research and development, net</t>
  </si>
  <si>
    <t>Non-GAAP selling, general and administrative expenses</t>
  </si>
  <si>
    <t>Non-GAAP operating income</t>
  </si>
  <si>
    <t xml:space="preserve">   Non-GAAP operating margin</t>
  </si>
  <si>
    <t>Non-GAAP gross profit</t>
  </si>
  <si>
    <t xml:space="preserve">    Non-GAAP gross margin</t>
  </si>
  <si>
    <t>Recurring costs</t>
  </si>
  <si>
    <t>Nonrecurring costs</t>
  </si>
  <si>
    <t>Operating Margins</t>
  </si>
  <si>
    <t>GAAP recurring revenue</t>
  </si>
  <si>
    <t>GAAP recurring costs</t>
  </si>
  <si>
    <t>GAAP recurring gross profit</t>
  </si>
  <si>
    <t>GAAP recurring gross margin</t>
  </si>
  <si>
    <t>Recurring revenue adjustments</t>
  </si>
  <si>
    <t>Recurring stock-based compensation expenses</t>
  </si>
  <si>
    <t>Recurring acquisition expenses, net</t>
  </si>
  <si>
    <t>Recurring restructuring expenses</t>
  </si>
  <si>
    <t>Recurring discontinued operations corporate overhead adjustment</t>
  </si>
  <si>
    <t>Recurring allocation methodology difference</t>
  </si>
  <si>
    <t>Non-GAAP recurring gross profit</t>
  </si>
  <si>
    <t>Non-GAAP recurring gross margin</t>
  </si>
  <si>
    <t>GAAP nonrecurring revenue</t>
  </si>
  <si>
    <t>GAAP nonrecurring costs</t>
  </si>
  <si>
    <t>GAAP nonrecurring gross profit</t>
  </si>
  <si>
    <t>GAAP nonrecurring gross margin</t>
  </si>
  <si>
    <t>Nonrecurring revenue adjustments</t>
  </si>
  <si>
    <t>Nonrecurring stock-based compensation expenses</t>
  </si>
  <si>
    <t>Nonrecurring acquisition expenses, net</t>
  </si>
  <si>
    <t>Nonrecurring restructuring expenses</t>
  </si>
  <si>
    <t>Nonrecurring discontinued operations corporate overhead adjustment</t>
  </si>
  <si>
    <t>Nonrecurring allocation methodology difference</t>
  </si>
  <si>
    <t>Non-GAAP nonrecurring gross profit</t>
  </si>
  <si>
    <t>Non-GAAP nonrecurring gross margin</t>
  </si>
  <si>
    <t xml:space="preserve">   As a percentage of GAAP revenue</t>
  </si>
  <si>
    <t>Other expense, net</t>
  </si>
  <si>
    <t xml:space="preserve">   As a percentage of non-GAAP revenue</t>
  </si>
  <si>
    <t>Unrealized losses on derivatives, net</t>
  </si>
  <si>
    <t>Change in fair value of future tranche right</t>
  </si>
  <si>
    <t>Other Expense, Tax and Net Income</t>
  </si>
  <si>
    <t>Operating (Loss) Income</t>
  </si>
  <si>
    <t>Gross Profit and Gross Margin</t>
  </si>
  <si>
    <t>Recurring Gross Profit and Gross Margin</t>
  </si>
  <si>
    <t>Nonrecurring Gross Profit and Gross Margin</t>
  </si>
  <si>
    <t>Revenue for the three months ended current period at constant currency (1)</t>
  </si>
  <si>
    <t>Depreciation and amortization (3)</t>
  </si>
  <si>
    <t>(1)</t>
  </si>
  <si>
    <t>(2)</t>
  </si>
  <si>
    <t>(3)</t>
  </si>
  <si>
    <t>Represents depreciation and amortization expenses that are adjusted for financing fee amortization.</t>
  </si>
  <si>
    <t>Supplemental Information About Non-GAAP Financial Measures and Operating Metrics</t>
  </si>
  <si>
    <t xml:space="preserve">EPS and Diluted Shares Outstanding </t>
  </si>
  <si>
    <t>Gross Profit Metrics</t>
  </si>
  <si>
    <t>Recurring Gross Profit</t>
  </si>
  <si>
    <t xml:space="preserve">   Recurring Gross Margin %</t>
  </si>
  <si>
    <t>Nonrecurring Gross Profit</t>
  </si>
  <si>
    <t xml:space="preserve">   Nonrecurring Gross Margin %</t>
  </si>
  <si>
    <t>EBITDA Margins</t>
  </si>
  <si>
    <t>Other Expense, Tax &amp; NI</t>
  </si>
  <si>
    <t>EPS &amp; DSO</t>
  </si>
  <si>
    <t>Debt</t>
  </si>
  <si>
    <t>Table of Contents</t>
  </si>
  <si>
    <t>Revenue Metrics Tab</t>
  </si>
  <si>
    <t>Net (Loss) Income from Continuing Operations Attributable to Verint Systems Inc. Common Shares Reconciliation</t>
  </si>
  <si>
    <t>GAAP diluted net loss from continuing operations per common share attributable to Verint Systems Inc.</t>
  </si>
  <si>
    <t>GAAP net loss from continuing operations attributable to Verint Systems Inc. common shares</t>
  </si>
  <si>
    <t>Non-GAAP net income from continuing operations attributable to Verint Systems Inc.common shares</t>
  </si>
  <si>
    <r>
      <rPr>
        <b/>
        <i/>
        <sz val="13"/>
        <color rgb="FF0079FF"/>
        <rFont val="Arial"/>
        <family val="2"/>
      </rPr>
      <t xml:space="preserve">   •</t>
    </r>
    <r>
      <rPr>
        <b/>
        <i/>
        <sz val="13"/>
        <color theme="1"/>
        <rFont val="Arial"/>
        <family val="2"/>
      </rPr>
      <t>Discontinued operations corporate overhead adjustment</t>
    </r>
    <r>
      <rPr>
        <i/>
        <sz val="13"/>
        <color theme="1"/>
        <rFont val="Arial"/>
        <family val="2"/>
      </rPr>
      <t xml:space="preserve">. </t>
    </r>
    <r>
      <rPr>
        <sz val="13"/>
        <color theme="1"/>
        <rFont val="Arial"/>
        <family val="2"/>
      </rPr>
      <t>These amounts represent general corporate overhead costs related to executive management, finance, legal, information technology, and other shared services functions that were historically allocated to Cognyte, but are not permitted to be included in discontinued operations under GAAP guidelines as they represent indirect expenses of Cognyte.</t>
    </r>
  </si>
  <si>
    <t>Revenue Metrics and Operating Metrics</t>
  </si>
  <si>
    <t>GAAP provision for (benefit from) income taxes</t>
  </si>
  <si>
    <t>Provision for (benefit from) income taxes</t>
  </si>
  <si>
    <t>GAAP weighted-average shares used in computing diluted net loss from continuing operations per common share</t>
  </si>
  <si>
    <t>Additional weighted-average shares applicable to non-GAAP net income from continuing operations per common share attributable to Verint Systems Inc</t>
  </si>
  <si>
    <t>The following tables include reconciliations of certain financial measures not prepared in accordance with Generally Accepted Accounting Principles (“GAAP”), consisting of non-GAAP revenue, non-GAAP software revenue (includes cloud and support), non-GAAP perpetual revenue, non-GAAP support revenue, non-GAAP professional services revenue, non-GAAP recurring revenue, non-GAAP nonrecurring revenue, non-GAAP cloud revenue, non-GAAP SaaS revenue, non-GAAP bundled SaaS revenue, non-GAAP unbundled SaaS revenue, non-GAAP optional managed services revenue,  non-GAAP recurring gross profit and gross margins, non-GAAP nonrecurring gross profit and gross margins, non-GAAP gross profit and gross margins, non-GAAP research and development, net, non-GAAP selling, general and administrative expenses, non-GAAP operating income and operating margins, non-GAAP other income (expense), net, non-GAAP provision for (benefit from) income taxes and non-GAAP effective income tax rate, non-GAAP net income from continuing operations attributable to Verint Systems Inc. common shares, non-GAAP diluted net income from continuing operations per common share attributable to Verint Systems Inc., adjusted EBITDA and adjusted EBITDA margins, net debt and constant currency measures. The tables above include a reconciliation of each non-GAAP financial measure for completed periods presented in this press release to the most directly comparable GAAP financial measure.</t>
  </si>
  <si>
    <r>
      <t xml:space="preserve">   •</t>
    </r>
    <r>
      <rPr>
        <b/>
        <i/>
        <sz val="13"/>
        <color rgb="FF262A32"/>
        <rFont val="Arial"/>
        <family val="2"/>
      </rPr>
      <t xml:space="preserve">Unrealized gains and losses on certain derivatives, net.  </t>
    </r>
    <r>
      <rPr>
        <sz val="13"/>
        <color rgb="FF262A32"/>
        <rFont val="Arial"/>
        <family val="2"/>
      </rPr>
      <t>We exclude from our non-GAAP financial measures unrealized gains and losses on certain derivatives which are not designated as hedges under accounting guidance. We exclude unrealized gains and losses on foreign currency derivatives that serve as economic hedges against variability in the cash flows of recognized assets or liabilities, or of forecasted transactions. These contracts, if designated as hedges under accounting guidance, would be considered “cash flow” hedges.  These unrealized gains and losses are excluded from our non-GAAP financial measures because they are non-cash transactions which are highly variable from period to period. Upon settlement of these foreign currency derivatives, any realized gain or loss is included in our non-GAAP financial measures.</t>
    </r>
  </si>
  <si>
    <r>
      <t xml:space="preserve">    •</t>
    </r>
    <r>
      <rPr>
        <b/>
        <i/>
        <sz val="13"/>
        <color rgb="FF262A32"/>
        <rFont val="Arial"/>
        <family val="2"/>
      </rPr>
      <t>Non-GAAP income tax adjustments</t>
    </r>
    <r>
      <rPr>
        <sz val="13"/>
        <color rgb="FF262A32"/>
        <rFont val="Arial"/>
        <family val="2"/>
      </rPr>
      <t>.  We exclude our GAAP provision for (benefit from) income taxes from our non-GAAP measures of net income attributable to Verint Systems Inc., and instead include a non-GAAP provision for income taxes, determined by applying a non-GAAP effective income tax rate to our income before provision for income taxes, as adjusted for the non-GAAP items described above.  The non-GAAP effective income tax rate is generally based upon the income taxes we expect to pay in the reporting year. Our GAAP effective income tax rate can vary significantly from year to year as a result of tax law changes, settlements with tax authorities, changes in the geographic mix of earnings including acquisition activity, changes in the projected realizability of deferred tax assets, and other unusual or period-specific events, all of which can vary in size and frequency. We believe that our non-GAAP effective income tax rate removes much of this variability and facilitates meaningful comparisons of operating results across periods. Our non-GAAP effective income tax rates for the year ending January 31, 2022 is currently approximately 10%, and was 8% for the year ended January 31, 2021. We evaluate our non-GAAP effective income tax rate on an ongoing basis, and it can change from time to time. Our non-GAAP income tax rate can differ materially from our GAAP effective income tax rate.</t>
    </r>
  </si>
  <si>
    <t>Recurring revenue, on both a GAAP and non-GAAP basis, is the portion of our revenue that we believe is likely to be renewed in the future, and primarily consists of cloud revenue and initial and renewal post contract support.</t>
  </si>
  <si>
    <t>Nonrecurring revenue, on both a GAAP and non-GAAP basis, primarily consists of our perpetual licenses, consulting, implementation and installation services, hardware, and training.</t>
  </si>
  <si>
    <t>Diluted EPS</t>
  </si>
  <si>
    <t>EPS &amp; DSO tab</t>
  </si>
  <si>
    <t>Acquisition benefit (expenses), net</t>
  </si>
  <si>
    <t>Acquisitions (benefit) expenses, net</t>
  </si>
  <si>
    <t>Acquisition expenses (benefit), net</t>
  </si>
  <si>
    <r>
      <t xml:space="preserve">   •</t>
    </r>
    <r>
      <rPr>
        <b/>
        <i/>
        <sz val="13"/>
        <color rgb="FF262A32"/>
        <rFont val="Arial"/>
        <family val="2"/>
      </rPr>
      <t xml:space="preserve">Acquisition expenses (benefit), net. </t>
    </r>
    <r>
      <rPr>
        <sz val="13"/>
        <color rgb="FF262A32"/>
        <rFont val="Arial"/>
        <family val="2"/>
      </rPr>
      <t>In connection with acquisition activity (including with respect to acquisitions that are not consummated), we incur expenses (benefits), including legal, accounting, and other professional fees, integration costs, changes in the fair value of contingent consideration obligations, and other costs.  Integration costs may consist of information technology expenses as systems are integrated across the combined entity, consulting expenses, marketing expenses, and professional fees, as well as non-cash charges to write-off or impair the value of redundant assets.  We exclude these expenses from our non-GAAP financial measures because they are unpredictable, can vary based on the size and complexity of each transaction, and are unrelated to our continuing operations or to the continuing operations of the acquired businesses.</t>
    </r>
  </si>
  <si>
    <r>
      <t xml:space="preserve">   •</t>
    </r>
    <r>
      <rPr>
        <b/>
        <i/>
        <sz val="13"/>
        <color rgb="FF262A32"/>
        <rFont val="Arial"/>
        <family val="2"/>
      </rPr>
      <t>Impairment charges and other</t>
    </r>
    <r>
      <rPr>
        <b/>
        <sz val="13"/>
        <color rgb="FF262A32"/>
        <rFont val="Arial"/>
        <family val="2"/>
      </rPr>
      <t xml:space="preserve"> </t>
    </r>
    <r>
      <rPr>
        <b/>
        <i/>
        <sz val="13"/>
        <color rgb="FF262A32"/>
        <rFont val="Arial"/>
        <family val="2"/>
      </rPr>
      <t xml:space="preserve">adjustments. </t>
    </r>
    <r>
      <rPr>
        <sz val="13"/>
        <color rgb="FF262A32"/>
        <rFont val="Arial"/>
        <family val="2"/>
      </rPr>
      <t>We exclude from our non-GAAP financial measures asset impairment charges (other than those already included within restructuring or acquisition activity), rent expense for redundant facilities, gains or losses on sales of property, gains or losses on settlements of certain legal matters, and certain professional fees unrelated to our ongoing operations, all of which are unusual in nature and can vary significantly in amount and frequency.</t>
    </r>
  </si>
  <si>
    <t>% of New Perpetual License Equivalent Bookings from SaaS</t>
  </si>
  <si>
    <t>New Perpetual License Equivalent Bookings</t>
  </si>
  <si>
    <t>New Perpetual License Equivalent Bookings are used to normalize between perpetual and SaaS bookings and measure overall software bookings growth. We calculate new perpetual license equivalent bookings by adding to perpetual licenses an amount equal to New SaaS ACV bookings multiplied by a conversion factor that normalizes the mix of bundled and unbundled SaaS and perpetual bookings in a given period. The conversion factor used is based on our order mix and may change from period to period. Management uses perpetual license equivalent bookings to understand our performance, including our software bookings growth and SaaS/perpetual license mix. This metric should not be viewed in isolation from other operating metrics that we make available to investors.</t>
  </si>
  <si>
    <t>Six Months Ended</t>
  </si>
  <si>
    <t>7/31/2020</t>
  </si>
  <si>
    <t>7/31/2021</t>
  </si>
  <si>
    <t xml:space="preserve">Six Months Ended </t>
  </si>
  <si>
    <t>Expenses and losses on debt modification or retirement</t>
  </si>
  <si>
    <t>(4)</t>
  </si>
  <si>
    <t>Total GAAP net loss adjustments (4)</t>
  </si>
  <si>
    <t>Non-GAAP diluted weighted-average shares used in computing net income from continuing operations per common share (4)</t>
  </si>
  <si>
    <r>
      <t xml:space="preserve">   •</t>
    </r>
    <r>
      <rPr>
        <b/>
        <i/>
        <sz val="13"/>
        <color rgb="FF262A32"/>
        <rFont val="Arial"/>
        <family val="2"/>
      </rPr>
      <t xml:space="preserve">Amortization of convertible note discount. </t>
    </r>
    <r>
      <rPr>
        <sz val="13"/>
        <color rgb="FF262A32"/>
        <rFont val="Arial"/>
        <family val="2"/>
      </rPr>
      <t>Our non-GAAP financial measures for periods prior to February 1, 2021 exclude the amortization of the imputed discount on our convertible notes. Under GAAP, certain convertible debt instruments that may be settled in cash upon conversion were required to be bifurcated into separate liability (debt) and equity (conversion option) components in a manner that reflected the issuer’s assumed non-convertible debt borrowing rate. For GAAP purposes, we were required to recognize imputed interest expense on the difference between our assumed non-convertible debt borrowing rate and the coupon rate on our 1.50% convertible notes. This difference is excluded from our non-GAAP financial measures because we believe that this expense is based upon subjective assumptions and does not reflect the cash cost of our convertible debt. Effective with the February 1, 2021 adoption of Accounting Standards Update ("ASU") 2020-06, Accounting for Convertible Instruments and Contracts in an Entity’s Own Equity, we no longer record the conversion feature of our convertible senior notes in equity. Instead, we combined the previously separated equity component with the liability component, which together is classified as debt, thereby eliminating the subsequent amortization of the debt discount as interest expense.</t>
    </r>
  </si>
  <si>
    <r>
      <t xml:space="preserve">   • </t>
    </r>
    <r>
      <rPr>
        <b/>
        <i/>
        <sz val="13"/>
        <rFont val="Arial"/>
        <family val="2"/>
      </rPr>
      <t>Expenses and losses</t>
    </r>
    <r>
      <rPr>
        <b/>
        <i/>
        <sz val="13"/>
        <color rgb="FF262A32"/>
        <rFont val="Arial"/>
        <family val="2"/>
      </rPr>
      <t xml:space="preserve"> on debt modification or retirement. </t>
    </r>
    <r>
      <rPr>
        <sz val="13"/>
        <color rgb="FF262A32"/>
        <rFont val="Arial"/>
        <family val="2"/>
      </rPr>
      <t>We exclude from our non-GAAP financial measures losses on early retirements of debt attributable to refinancing or repaying our debt, and expenses incurred to modify debt terms, because we believe they are not reflective of our ongoing operations.</t>
    </r>
  </si>
  <si>
    <r>
      <t xml:space="preserve">  </t>
    </r>
    <r>
      <rPr>
        <i/>
        <sz val="13"/>
        <color rgb="FF0079FF"/>
        <rFont val="Arial"/>
        <family val="2"/>
      </rPr>
      <t xml:space="preserve"> •</t>
    </r>
    <r>
      <rPr>
        <b/>
        <i/>
        <sz val="13"/>
        <rFont val="Arial"/>
        <family val="2"/>
      </rPr>
      <t xml:space="preserve">Separation </t>
    </r>
    <r>
      <rPr>
        <b/>
        <i/>
        <sz val="13"/>
        <color theme="1"/>
        <rFont val="Arial"/>
        <family val="2"/>
      </rPr>
      <t xml:space="preserve">expenses. </t>
    </r>
    <r>
      <rPr>
        <sz val="13"/>
        <color theme="1"/>
        <rFont val="Arial"/>
        <family val="2"/>
      </rPr>
      <t>On February 1, 2021, we completed the previously announced spin-off of Cognyte Software Ltd., whose business and operations consist of our former Cyber Intelligence Solutions business.  We have incurred and expect to incur, significant expenses in connection with the spin-off, including third-party advisory, accounting, legal, consulting, and other similar services related to the separation as well as costs associated with the operational separation of the two businesses, including those related to human resources, brand management, real estate, and information technology (which are included in Separation expenses to the extent not capitalized). Separation expenses also include incremental cash income taxes related to the reorganization of legal entities and operations in order to effect the separation. These costs are incremental to our normal operating expenses and are being incurred solely as a result of the separation transaction. Accordingly, we are excluding these separation expenses from our non-GAAP financial measures in order to evaluate our performance on a comparable basis.</t>
    </r>
  </si>
  <si>
    <t xml:space="preserve">Because we operate on a global basis and transact business in many currencies, fluctuations in foreign currency exchange rates can affect our consolidated U.S. dollar operating results. To facilitate the assessment of our performance excluding the effect of foreign currency exchange rate fluctuations, we calculate our GAAP and non-GAAP revenue, cost of revenue, and operating expenses on both an as-reported basis and a constant currency basis, allowing for comparison of results between periods as if foreign currency exchange rates had remained constant.  We perform our constant currency calculations by translating current-period foreign currency results into U.S. dollars using prior-period average foreign currency exchange rates or hedge rates, as applicable, rather than current period exchange rates. We believe that constant currency measures, which exclude the impact of changes in foreign currency exchange rates, facilitate the assessment of underlying business trends.
Unless otherwise indicated, our financial outlook, which is provided on a non-GAAP basis, reflects foreign currency exchange rates approximately consistent with rates in effect when the outlook is provided.
We also incur foreign exchange gains and losses resulting from the revaluation and settlement of monetary assets and liabilities that are denominated in currencies other than the entity’s functional currency. We periodically report our historical non-GAAP diluted net income per share both inclusive and exclusive of these net foreign exchange gains or losses. Our financial outlook for diluted earnings per share includes net foreign exchange gains or losses incurred to date, if any, but does not include potential future gains or losses.
</t>
  </si>
  <si>
    <t>Adjusted EBITDA is a non-GAAP measure defined as net income (loss) before interest expense, interest income, income taxes, depreciation expense, amortization expense, stock-based compensation expenses, revenue adjustments, restructuring expenses, acquisition expenses, and other expenses excluded from our non-GAAP financial measures as described above. We believe that adjusted EBITDA is also commonly used by investors to evaluate operating performance between companies because it helps reduce variability caused by differences in capital structures, income taxes, stock-based compensation expenses, accounting policies, and depreciation and amortization policies. Adjusted EBITDA is also used by credit rating agencies, lenders, and other parties to evaluate our creditworthiness.</t>
  </si>
  <si>
    <r>
      <t xml:space="preserve">  • </t>
    </r>
    <r>
      <rPr>
        <b/>
        <i/>
        <sz val="13"/>
        <rFont val="Arial"/>
        <family val="2"/>
      </rPr>
      <t>Change in fair value of future tranche right.</t>
    </r>
    <r>
      <rPr>
        <b/>
        <sz val="13"/>
        <rFont val="Arial"/>
        <family val="2"/>
      </rPr>
      <t xml:space="preserve"> </t>
    </r>
    <r>
      <rPr>
        <sz val="13"/>
        <rFont val="Arial"/>
        <family val="2"/>
      </rPr>
      <t>On December 4, 2019, we entered into an Investment Agreement with an affiliate of Apax Partners (the “Apax Investor”), whereby the Apax Investor agreed to make an investment in us of up to $400.0 million of convertible preferred stock. In connection with the Apax Investor’s first $200.0 million investment on May 7, 2020 (for 200,000 shares of Series A Preferred Stock), we determined that our obligation to issue, and the Apax Investor’s obligation to purchase the Series B Preferred Stock in connection with the completion of the spin-off of Cognyte Software Ltd. (our former Cyber Intelligence Solutions business) and other customary closing conditions (the “Future Tranche Right”) met the definition of a freestanding financial instrument. This Future Tranche Right was reported at fair value as an asset or liability on our consolidated balance sheet and was remeasured at fair value each reporting period until the settlement of the right at the time of issuance of the Series B Preferred Stock, which occurred on April 6, 2021. Changes in its fair value were recognized as a non-cash charge or benefit within other income (expense), net on the condensed consolidated statement of operations. We excluded this change in fair value of the Future Tranche Right from our non-GAAP financial measures because it is unusual in nature, can vary significantly in amount, and is unrelated to our ongoing operations.</t>
    </r>
  </si>
  <si>
    <r>
      <t xml:space="preserve">  </t>
    </r>
    <r>
      <rPr>
        <b/>
        <i/>
        <sz val="13"/>
        <color rgb="FF0079FF"/>
        <rFont val="Arial"/>
        <family val="2"/>
      </rPr>
      <t xml:space="preserve"> •</t>
    </r>
    <r>
      <rPr>
        <b/>
        <i/>
        <sz val="13"/>
        <rFont val="Arial"/>
        <family val="2"/>
      </rPr>
      <t>Allocation methodology difference</t>
    </r>
    <r>
      <rPr>
        <i/>
        <sz val="13"/>
        <color theme="1"/>
        <rFont val="Arial"/>
        <family val="2"/>
      </rPr>
      <t xml:space="preserve">. </t>
    </r>
    <r>
      <rPr>
        <sz val="13"/>
        <color theme="1"/>
        <rFont val="Arial"/>
        <family val="2"/>
      </rPr>
      <t xml:space="preserve">These amounts are the result of presenting our former Cyber Intelligence Solutions business on a discontinued operations basis for quarters previously reported due to the completion of the Spin-Off on February 1, 2021. This adjustment represents the difference between the allocation of shared corporate support expenses under GAAP guidelines for reporting discontinued operations compared to management’s previously estimated allocations of those shared corporate support expenses.      </t>
    </r>
    <r>
      <rPr>
        <i/>
        <sz val="13"/>
        <color theme="1"/>
        <rFont val="Arial"/>
        <family val="2"/>
      </rPr>
      <t xml:space="preserve">    </t>
    </r>
  </si>
  <si>
    <t>GAAP net loss (income) from continuing operations</t>
  </si>
  <si>
    <t>Non-GAAP diluted net income from continuing operations per common share attributable to Verint Systems Inc. (4)</t>
  </si>
  <si>
    <t>EPS calculation includes the more dilutive of either preferred stock dividends or conversion of preferred stock shares.</t>
  </si>
  <si>
    <t>For the quarter ended April 30, 2020 and July 31, 2020, separation expenses are considered part of discontinued operations and are, therefore, not included in the reported results from continuing operations.</t>
  </si>
  <si>
    <t>Separation expenses (2)</t>
  </si>
  <si>
    <t>Recurring separation expenses (2)</t>
  </si>
  <si>
    <t>Nonrecurring separation expenses (2)</t>
  </si>
  <si>
    <t xml:space="preserve">      Unbundled SaaS revenue - GAAP</t>
  </si>
  <si>
    <t xml:space="preserve">      Unbundled SaaS revenue - non-GAAP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</si>
</sst>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4" formatCode="_(&quot;$&quot;* #,##0.00_);_(&quot;$&quot;* \(#,##0.00\);_(&quot;$&quot;* &quot;-&quot;??_);_(@_)"/>
    <numFmt numFmtId="43" formatCode="_(* #,##0.00_);_(* \(#,##0.00\);_(* &quot;-&quot;??_);_(@_)"/>
    <numFmt numFmtId="164" formatCode="&quot;$&quot;#,##0.0_);[Red]\(&quot;$&quot;#,##0.0\)"/>
    <numFmt numFmtId="165" formatCode="0.0%"/>
    <numFmt numFmtId="166" formatCode="_(* #,##0_);_(* \(#,##0\);_(* &quot;-&quot;??_);_(@_)"/>
    <numFmt numFmtId="167" formatCode="_(&quot;$&quot;* #,##0.0_);_(&quot;$&quot;* \(#,##0.0\);_(&quot;$&quot;* &quot;-&quot;??_);_(@_)"/>
    <numFmt numFmtId="168" formatCode="_(* #,##0.000_);_(* \(#,##0.000\);_(* &quot;-&quot;??_);_(@_)"/>
    <numFmt numFmtId="169" formatCode="_(* #,##0.0_);_(* \(#,##0.0\);_(* &quot;-&quot;?_);_(@_)"/>
    <numFmt numFmtId="170" formatCode="_(* #,##0.0_);_(* \(#,##0.0\);_(* &quot;-&quot;??_);_(@_)"/>
    <numFmt numFmtId="171" formatCode="_(&quot;$&quot;* #,##0.000_);_(&quot;$&quot;* \(#,##0.000\);_(&quot;$&quot;* &quot;-&quot;??_);_(@_)"/>
    <numFmt numFmtId="172" formatCode="_(* #,##0.0_);_(* \(#,##0.0\);_(* &quot;-&quot;_);_(@_)"/>
    <numFmt numFmtId="173" formatCode="&quot;$&quot;#,##0.0_);\(&quot;$&quot;#,##0.0\)"/>
  </numFmts>
  <fonts count="50" x14ac:knownFonts="1">
    <font>
      <sz val="11"/>
      <color theme="1"/>
      <name val="Calibri"/>
      <family val="2"/>
      <scheme val="minor"/>
    </font>
    <font>
      <sz val="11"/>
      <color theme="1"/>
      <name val="Calibri"/>
      <family val="2"/>
      <scheme val="minor"/>
    </font>
    <font>
      <u/>
      <sz val="11"/>
      <color theme="10"/>
      <name val="Calibri"/>
      <family val="2"/>
      <scheme val="minor"/>
    </font>
    <font>
      <b/>
      <sz val="15"/>
      <color theme="1"/>
      <name val="Arial"/>
      <family val="2"/>
    </font>
    <font>
      <sz val="15"/>
      <color theme="1"/>
      <name val="Calibri"/>
      <family val="2"/>
      <scheme val="minor"/>
    </font>
    <font>
      <b/>
      <u/>
      <sz val="15"/>
      <color theme="1"/>
      <name val="Calibri"/>
      <family val="2"/>
      <scheme val="minor"/>
    </font>
    <font>
      <u/>
      <sz val="15"/>
      <color theme="10"/>
      <name val="Calibri"/>
      <family val="2"/>
      <scheme val="minor"/>
    </font>
    <font>
      <b/>
      <sz val="14"/>
      <color theme="1"/>
      <name val="Arial"/>
      <family val="2"/>
    </font>
    <font>
      <sz val="11"/>
      <color theme="1"/>
      <name val="Arial"/>
      <family val="2"/>
    </font>
    <font>
      <b/>
      <sz val="15"/>
      <color theme="0"/>
      <name val="Arial"/>
      <family val="2"/>
    </font>
    <font>
      <sz val="11"/>
      <color theme="0"/>
      <name val="Arial"/>
      <family val="2"/>
    </font>
    <font>
      <b/>
      <sz val="11"/>
      <color theme="0"/>
      <name val="Arial"/>
      <family val="2"/>
    </font>
    <font>
      <sz val="10.5"/>
      <color theme="0"/>
      <name val="Arial"/>
      <family val="2"/>
    </font>
    <font>
      <b/>
      <sz val="10.5"/>
      <color theme="0"/>
      <name val="Arial"/>
      <family val="2"/>
    </font>
    <font>
      <b/>
      <sz val="10"/>
      <color theme="0"/>
      <name val="Arial"/>
      <family val="2"/>
    </font>
    <font>
      <b/>
      <sz val="12"/>
      <color rgb="FF262A32"/>
      <name val="Arial"/>
      <family val="2"/>
    </font>
    <font>
      <b/>
      <sz val="13"/>
      <name val="Arial"/>
      <family val="2"/>
    </font>
    <font>
      <sz val="13"/>
      <name val="Arial"/>
      <family val="2"/>
    </font>
    <font>
      <sz val="11"/>
      <name val="Arial"/>
      <family val="2"/>
    </font>
    <font>
      <sz val="11"/>
      <name val="Calibri"/>
      <family val="2"/>
      <scheme val="minor"/>
    </font>
    <font>
      <b/>
      <i/>
      <sz val="13"/>
      <name val="Arial"/>
      <family val="2"/>
    </font>
    <font>
      <i/>
      <sz val="11"/>
      <name val="Arial"/>
      <family val="2"/>
    </font>
    <font>
      <i/>
      <sz val="13"/>
      <name val="Arial"/>
      <family val="2"/>
    </font>
    <font>
      <i/>
      <sz val="11"/>
      <color theme="1"/>
      <name val="Arial"/>
      <family val="2"/>
    </font>
    <font>
      <b/>
      <sz val="11"/>
      <color theme="1"/>
      <name val="Arial"/>
      <family val="2"/>
    </font>
    <font>
      <b/>
      <sz val="11"/>
      <name val="Arial"/>
      <family val="2"/>
    </font>
    <font>
      <b/>
      <sz val="13"/>
      <color rgb="FF262A32"/>
      <name val="Arial"/>
      <family val="2"/>
    </font>
    <font>
      <sz val="13"/>
      <color rgb="FF262A32"/>
      <name val="Arial"/>
      <family val="2"/>
    </font>
    <font>
      <b/>
      <i/>
      <sz val="13"/>
      <color rgb="FF262A32"/>
      <name val="Arial"/>
      <family val="2"/>
    </font>
    <font>
      <i/>
      <sz val="13"/>
      <color rgb="FF262A32"/>
      <name val="Arial"/>
      <family val="2"/>
    </font>
    <font>
      <sz val="18"/>
      <name val="Arial"/>
      <family val="2"/>
    </font>
    <font>
      <i/>
      <sz val="18"/>
      <name val="Arial"/>
      <family val="2"/>
    </font>
    <font>
      <sz val="13"/>
      <color theme="1"/>
      <name val="Arial"/>
      <family val="2"/>
    </font>
    <font>
      <sz val="8"/>
      <color theme="1"/>
      <name val="Arial"/>
      <family val="2"/>
    </font>
    <font>
      <sz val="10"/>
      <name val="Arial"/>
      <family val="2"/>
    </font>
    <font>
      <sz val="8"/>
      <name val="Arial"/>
      <family val="2"/>
    </font>
    <font>
      <b/>
      <u/>
      <sz val="8"/>
      <name val="Arial"/>
      <family val="2"/>
    </font>
    <font>
      <b/>
      <sz val="13"/>
      <color theme="1"/>
      <name val="Arial"/>
      <family val="2"/>
    </font>
    <font>
      <b/>
      <i/>
      <sz val="13"/>
      <color theme="1"/>
      <name val="Arial"/>
      <family val="2"/>
    </font>
    <font>
      <i/>
      <sz val="8"/>
      <color theme="1"/>
      <name val="Arial"/>
      <family val="2"/>
    </font>
    <font>
      <b/>
      <u/>
      <sz val="13"/>
      <name val="Arial"/>
      <family val="2"/>
    </font>
    <font>
      <b/>
      <u/>
      <sz val="13"/>
      <color theme="1"/>
      <name val="Arial"/>
      <family val="2"/>
    </font>
    <font>
      <sz val="13"/>
      <color rgb="FF000000"/>
      <name val="Arial"/>
      <family val="2"/>
    </font>
    <font>
      <u/>
      <sz val="13"/>
      <color theme="1"/>
      <name val="Arial"/>
      <family val="2"/>
    </font>
    <font>
      <sz val="13"/>
      <color rgb="FF0079FF"/>
      <name val="Arial"/>
      <family val="2"/>
    </font>
    <font>
      <i/>
      <sz val="13"/>
      <color theme="1"/>
      <name val="Arial"/>
      <family val="2"/>
    </font>
    <font>
      <i/>
      <sz val="13"/>
      <color rgb="FF0079FF"/>
      <name val="Arial"/>
      <family val="2"/>
    </font>
    <font>
      <sz val="10"/>
      <color theme="1"/>
      <name val="Arial"/>
      <family val="2"/>
    </font>
    <font>
      <i/>
      <sz val="10"/>
      <color theme="1"/>
      <name val="Arial"/>
      <family val="2"/>
    </font>
    <font>
      <b/>
      <i/>
      <sz val="13"/>
      <color rgb="FF0079FF"/>
      <name val="Arial"/>
      <family val="2"/>
    </font>
  </fonts>
  <fills count="8">
    <fill>
      <patternFill patternType="none"/>
    </fill>
    <fill>
      <patternFill patternType="gray125"/>
    </fill>
    <fill>
      <patternFill patternType="solid">
        <fgColor theme="0"/>
        <bgColor indexed="64"/>
      </patternFill>
    </fill>
    <fill>
      <patternFill patternType="solid">
        <fgColor auto="1"/>
        <bgColor indexed="64"/>
      </patternFill>
    </fill>
    <fill>
      <patternFill patternType="solid">
        <fgColor rgb="FF0079FF"/>
        <bgColor indexed="64"/>
      </patternFill>
    </fill>
    <fill>
      <patternFill patternType="solid">
        <fgColor indexed="9"/>
        <bgColor indexed="64"/>
      </patternFill>
    </fill>
    <fill>
      <patternFill patternType="solid">
        <fgColor theme="0" tint="-0.249977111117893"/>
        <bgColor indexed="64"/>
      </patternFill>
    </fill>
    <fill>
      <patternFill patternType="solid">
        <fgColor theme="8" tint="0.59999389629810485"/>
        <bgColor indexed="64"/>
      </patternFill>
    </fill>
  </fills>
  <borders count="42">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top/>
      <bottom style="thin">
        <color indexed="64"/>
      </bottom>
      <diagonal/>
    </border>
    <border>
      <left style="medium">
        <color rgb="FF000000"/>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theme="0" tint="-0.34998626667073579"/>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rgb="FF000000"/>
      </right>
      <top/>
      <bottom style="thin">
        <color indexed="64"/>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4" fillId="0" borderId="0"/>
    <xf numFmtId="43" fontId="34" fillId="0" borderId="0" applyFont="0" applyFill="0" applyBorder="0" applyAlignment="0" applyProtection="0"/>
    <xf numFmtId="44" fontId="34" fillId="0" borderId="0" applyFont="0" applyFill="0" applyBorder="0" applyAlignment="0" applyProtection="0"/>
    <xf numFmtId="0" fontId="34" fillId="0" borderId="0"/>
  </cellStyleXfs>
  <cellXfs count="309">
    <xf numFmtId="0" fontId="0" fillId="0" borderId="0" xfId="0"/>
    <xf numFmtId="0" fontId="3" fillId="2" borderId="0" xfId="0" applyFont="1" applyFill="1" applyAlignment="1">
      <alignment horizontal="left"/>
    </xf>
    <xf numFmtId="0" fontId="4" fillId="3" borderId="0" xfId="0" applyFont="1" applyFill="1"/>
    <xf numFmtId="0" fontId="5" fillId="3" borderId="0" xfId="0" applyFont="1" applyFill="1"/>
    <xf numFmtId="0" fontId="6" fillId="3" borderId="0" xfId="4" applyFont="1" applyFill="1"/>
    <xf numFmtId="0" fontId="7" fillId="2" borderId="0" xfId="0" applyFont="1" applyFill="1" applyAlignment="1">
      <alignment horizontal="left"/>
    </xf>
    <xf numFmtId="0" fontId="8" fillId="2" borderId="0" xfId="0" applyFont="1" applyFill="1" applyAlignment="1">
      <alignment horizontal="centerContinuous"/>
    </xf>
    <xf numFmtId="0" fontId="8" fillId="2" borderId="0" xfId="0" applyFont="1" applyFill="1"/>
    <xf numFmtId="0" fontId="10" fillId="2" borderId="0" xfId="0" applyFont="1" applyFill="1"/>
    <xf numFmtId="0" fontId="11" fillId="4" borderId="12" xfId="0" applyFont="1" applyFill="1" applyBorder="1" applyAlignment="1">
      <alignment horizontal="center" vertical="center" wrapText="1" readingOrder="1"/>
    </xf>
    <xf numFmtId="0" fontId="14" fillId="4" borderId="12" xfId="0" applyFont="1" applyFill="1" applyBorder="1" applyAlignment="1">
      <alignment horizontal="center" vertical="center" wrapText="1" readingOrder="1"/>
    </xf>
    <xf numFmtId="0" fontId="11" fillId="4" borderId="13" xfId="0" applyFont="1" applyFill="1" applyBorder="1" applyAlignment="1">
      <alignment horizontal="center" vertical="center" wrapText="1" readingOrder="1"/>
    </xf>
    <xf numFmtId="0" fontId="14" fillId="4" borderId="14" xfId="0" applyFont="1" applyFill="1" applyBorder="1" applyAlignment="1">
      <alignment horizontal="center" vertical="center" wrapText="1" readingOrder="1"/>
    </xf>
    <xf numFmtId="0" fontId="16" fillId="2" borderId="12" xfId="0" applyFont="1" applyFill="1" applyBorder="1" applyAlignment="1">
      <alignment horizontal="left" vertical="center" wrapText="1" readingOrder="1"/>
    </xf>
    <xf numFmtId="164" fontId="17" fillId="2" borderId="12" xfId="0" applyNumberFormat="1" applyFont="1" applyFill="1" applyBorder="1" applyAlignment="1">
      <alignment horizontal="center" vertical="center" wrapText="1" readingOrder="1"/>
    </xf>
    <xf numFmtId="0" fontId="18" fillId="2" borderId="0" xfId="0" applyFont="1" applyFill="1"/>
    <xf numFmtId="0" fontId="17" fillId="2" borderId="15" xfId="0" applyFont="1" applyFill="1" applyBorder="1" applyAlignment="1">
      <alignment horizontal="center" vertical="center" wrapText="1" readingOrder="1"/>
    </xf>
    <xf numFmtId="0" fontId="20" fillId="2" borderId="16" xfId="0" applyFont="1" applyFill="1" applyBorder="1" applyAlignment="1">
      <alignment horizontal="left" vertical="center" wrapText="1" readingOrder="1"/>
    </xf>
    <xf numFmtId="0" fontId="21" fillId="2" borderId="0" xfId="0" applyFont="1" applyFill="1"/>
    <xf numFmtId="165" fontId="22" fillId="2" borderId="12" xfId="3" applyNumberFormat="1" applyFont="1" applyFill="1" applyBorder="1" applyAlignment="1">
      <alignment horizontal="center" vertical="center" wrapText="1" readingOrder="1"/>
    </xf>
    <xf numFmtId="0" fontId="15" fillId="2" borderId="0" xfId="0" applyFont="1" applyFill="1" applyAlignment="1">
      <alignment horizontal="center" vertical="center" textRotation="90" wrapText="1" readingOrder="1"/>
    </xf>
    <xf numFmtId="0" fontId="16" fillId="2" borderId="0" xfId="0" applyFont="1" applyFill="1" applyAlignment="1">
      <alignment horizontal="left" vertical="center" wrapText="1" readingOrder="1"/>
    </xf>
    <xf numFmtId="164" fontId="17" fillId="2" borderId="0" xfId="0" applyNumberFormat="1" applyFont="1" applyFill="1" applyAlignment="1">
      <alignment horizontal="center" vertical="center" wrapText="1" readingOrder="1"/>
    </xf>
    <xf numFmtId="0" fontId="17" fillId="2" borderId="0" xfId="0" applyFont="1" applyFill="1" applyAlignment="1">
      <alignment horizontal="center" vertical="center" wrapText="1" readingOrder="1"/>
    </xf>
    <xf numFmtId="165" fontId="22" fillId="0" borderId="12" xfId="3" applyNumberFormat="1" applyFont="1" applyBorder="1" applyAlignment="1">
      <alignment horizontal="center" vertical="center" wrapText="1" readingOrder="1"/>
    </xf>
    <xf numFmtId="0" fontId="20" fillId="2" borderId="12" xfId="0" applyFont="1" applyFill="1" applyBorder="1" applyAlignment="1">
      <alignment horizontal="left" vertical="center" wrapText="1" readingOrder="1"/>
    </xf>
    <xf numFmtId="164" fontId="22" fillId="2" borderId="12" xfId="0" applyNumberFormat="1" applyFont="1" applyFill="1" applyBorder="1" applyAlignment="1">
      <alignment horizontal="center" vertical="center" wrapText="1" readingOrder="1"/>
    </xf>
    <xf numFmtId="0" fontId="16" fillId="2" borderId="16" xfId="0" applyFont="1" applyFill="1" applyBorder="1" applyAlignment="1">
      <alignment horizontal="left" vertical="center" wrapText="1" readingOrder="1"/>
    </xf>
    <xf numFmtId="165" fontId="17" fillId="2" borderId="12" xfId="3" applyNumberFormat="1" applyFont="1" applyFill="1" applyBorder="1" applyAlignment="1">
      <alignment horizontal="center" vertical="center" wrapText="1" readingOrder="1"/>
    </xf>
    <xf numFmtId="164" fontId="17" fillId="0" borderId="12" xfId="0" applyNumberFormat="1" applyFont="1" applyBorder="1" applyAlignment="1">
      <alignment horizontal="center" vertical="center" wrapText="1" readingOrder="1"/>
    </xf>
    <xf numFmtId="164" fontId="18" fillId="0" borderId="0" xfId="0" applyNumberFormat="1" applyFont="1"/>
    <xf numFmtId="164" fontId="22" fillId="0" borderId="12" xfId="0" applyNumberFormat="1" applyFont="1" applyBorder="1" applyAlignment="1">
      <alignment horizontal="center" vertical="center" wrapText="1" readingOrder="1"/>
    </xf>
    <xf numFmtId="0" fontId="21" fillId="0" borderId="0" xfId="0" applyFont="1"/>
    <xf numFmtId="0" fontId="23" fillId="2" borderId="0" xfId="0" applyFont="1" applyFill="1"/>
    <xf numFmtId="0" fontId="24" fillId="2" borderId="0" xfId="0" applyFont="1" applyFill="1"/>
    <xf numFmtId="0" fontId="25" fillId="2" borderId="0" xfId="0" applyFont="1" applyFill="1"/>
    <xf numFmtId="0" fontId="16" fillId="0" borderId="16" xfId="0" applyFont="1" applyBorder="1" applyAlignment="1">
      <alignment horizontal="left" vertical="center" wrapText="1" readingOrder="1"/>
    </xf>
    <xf numFmtId="165" fontId="21" fillId="2" borderId="0" xfId="3" applyNumberFormat="1" applyFont="1" applyFill="1"/>
    <xf numFmtId="0" fontId="26" fillId="2" borderId="12" xfId="0" applyFont="1" applyFill="1" applyBorder="1" applyAlignment="1">
      <alignment horizontal="left" vertical="center" wrapText="1" readingOrder="1"/>
    </xf>
    <xf numFmtId="164" fontId="27" fillId="2" borderId="12" xfId="0" applyNumberFormat="1" applyFont="1" applyFill="1" applyBorder="1" applyAlignment="1">
      <alignment horizontal="center" vertical="center" wrapText="1" readingOrder="1"/>
    </xf>
    <xf numFmtId="0" fontId="28" fillId="2" borderId="12" xfId="0" applyFont="1" applyFill="1" applyBorder="1" applyAlignment="1">
      <alignment horizontal="left" vertical="center" wrapText="1" readingOrder="1"/>
    </xf>
    <xf numFmtId="165" fontId="29" fillId="2" borderId="12" xfId="3" applyNumberFormat="1" applyFont="1" applyFill="1" applyBorder="1" applyAlignment="1">
      <alignment horizontal="center" vertical="center" wrapText="1" readingOrder="1"/>
    </xf>
    <xf numFmtId="0" fontId="30" fillId="2" borderId="12"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2" fillId="2" borderId="0" xfId="0" applyFont="1" applyFill="1" applyAlignment="1">
      <alignment wrapText="1"/>
    </xf>
    <xf numFmtId="0" fontId="27" fillId="2" borderId="0" xfId="0" applyFont="1" applyFill="1" applyAlignment="1">
      <alignment horizontal="left" vertical="center" wrapText="1" readingOrder="1"/>
    </xf>
    <xf numFmtId="164" fontId="8" fillId="2" borderId="0" xfId="0" applyNumberFormat="1" applyFont="1" applyFill="1"/>
    <xf numFmtId="0" fontId="33" fillId="2" borderId="0" xfId="0" applyFont="1" applyFill="1"/>
    <xf numFmtId="0" fontId="35" fillId="2" borderId="0" xfId="5" applyFont="1" applyFill="1"/>
    <xf numFmtId="0" fontId="18" fillId="4" borderId="0" xfId="5" applyFont="1" applyFill="1" applyAlignment="1">
      <alignment wrapText="1"/>
    </xf>
    <xf numFmtId="0" fontId="11" fillId="4" borderId="0" xfId="5" applyFont="1" applyFill="1" applyAlignment="1">
      <alignment horizontal="center" wrapText="1"/>
    </xf>
    <xf numFmtId="0" fontId="11" fillId="4" borderId="0" xfId="5" applyFont="1" applyFill="1"/>
    <xf numFmtId="166" fontId="11" fillId="4" borderId="0" xfId="6" quotePrefix="1" applyNumberFormat="1" applyFont="1" applyFill="1" applyAlignment="1">
      <alignment horizontal="center" wrapText="1"/>
    </xf>
    <xf numFmtId="0" fontId="36" fillId="5" borderId="0" xfId="5" applyFont="1" applyFill="1"/>
    <xf numFmtId="0" fontId="16" fillId="5" borderId="0" xfId="5" applyFont="1" applyFill="1"/>
    <xf numFmtId="167" fontId="16" fillId="5" borderId="20" xfId="2" applyNumberFormat="1" applyFont="1" applyFill="1" applyBorder="1"/>
    <xf numFmtId="0" fontId="37" fillId="2" borderId="0" xfId="0" applyFont="1" applyFill="1"/>
    <xf numFmtId="167" fontId="37" fillId="2" borderId="0" xfId="2" applyNumberFormat="1" applyFont="1" applyFill="1"/>
    <xf numFmtId="168" fontId="37" fillId="2" borderId="0" xfId="0" applyNumberFormat="1" applyFont="1" applyFill="1"/>
    <xf numFmtId="0" fontId="17" fillId="5" borderId="0" xfId="5" applyFont="1" applyFill="1"/>
    <xf numFmtId="169" fontId="17" fillId="2" borderId="0" xfId="7" applyNumberFormat="1" applyFont="1" applyFill="1"/>
    <xf numFmtId="169" fontId="32" fillId="2" borderId="0" xfId="0" applyNumberFormat="1" applyFont="1" applyFill="1"/>
    <xf numFmtId="0" fontId="32" fillId="2" borderId="0" xfId="0" applyFont="1" applyFill="1"/>
    <xf numFmtId="170" fontId="17" fillId="5" borderId="0" xfId="6" applyNumberFormat="1" applyFont="1" applyFill="1"/>
    <xf numFmtId="169" fontId="16" fillId="5" borderId="20" xfId="6" applyNumberFormat="1" applyFont="1" applyFill="1" applyBorder="1"/>
    <xf numFmtId="169" fontId="37" fillId="2" borderId="0" xfId="0" applyNumberFormat="1" applyFont="1" applyFill="1"/>
    <xf numFmtId="167" fontId="16" fillId="2" borderId="0" xfId="7" applyNumberFormat="1" applyFont="1" applyFill="1"/>
    <xf numFmtId="170" fontId="16" fillId="5" borderId="20" xfId="6" applyNumberFormat="1" applyFont="1" applyFill="1" applyBorder="1"/>
    <xf numFmtId="168" fontId="32" fillId="2" borderId="0" xfId="0" applyNumberFormat="1" applyFont="1" applyFill="1"/>
    <xf numFmtId="169" fontId="17" fillId="5" borderId="0" xfId="6" applyNumberFormat="1" applyFont="1" applyFill="1"/>
    <xf numFmtId="171" fontId="37" fillId="2" borderId="0" xfId="0" applyNumberFormat="1" applyFont="1" applyFill="1"/>
    <xf numFmtId="0" fontId="17" fillId="2" borderId="0" xfId="5" applyFont="1" applyFill="1"/>
    <xf numFmtId="168" fontId="17" fillId="2" borderId="0" xfId="7" applyNumberFormat="1" applyFont="1" applyFill="1"/>
    <xf numFmtId="0" fontId="16" fillId="2" borderId="0" xfId="5" applyFont="1" applyFill="1"/>
    <xf numFmtId="0" fontId="33" fillId="0" borderId="0" xfId="0" applyFont="1"/>
    <xf numFmtId="166" fontId="33" fillId="2" borderId="0" xfId="1" applyNumberFormat="1" applyFont="1" applyFill="1"/>
    <xf numFmtId="0" fontId="39" fillId="2" borderId="0" xfId="0" applyFont="1" applyFill="1"/>
    <xf numFmtId="166" fontId="8" fillId="2" borderId="0" xfId="1" applyNumberFormat="1" applyFont="1" applyFill="1"/>
    <xf numFmtId="0" fontId="41" fillId="2" borderId="0" xfId="0" applyFont="1" applyFill="1"/>
    <xf numFmtId="167" fontId="32" fillId="2" borderId="0" xfId="2" applyNumberFormat="1" applyFont="1" applyFill="1"/>
    <xf numFmtId="166" fontId="32" fillId="2" borderId="0" xfId="1" applyNumberFormat="1" applyFont="1" applyFill="1"/>
    <xf numFmtId="165" fontId="32" fillId="2" borderId="0" xfId="3" applyNumberFormat="1" applyFont="1" applyFill="1" applyAlignment="1">
      <alignment horizontal="right"/>
    </xf>
    <xf numFmtId="165" fontId="32" fillId="2" borderId="21" xfId="3" applyNumberFormat="1" applyFont="1" applyFill="1" applyBorder="1" applyAlignment="1">
      <alignment horizontal="right"/>
    </xf>
    <xf numFmtId="165" fontId="37" fillId="2" borderId="0" xfId="3" applyNumberFormat="1" applyFont="1" applyFill="1" applyAlignment="1">
      <alignment horizontal="right"/>
    </xf>
    <xf numFmtId="0" fontId="40" fillId="5" borderId="0" xfId="5" applyFont="1" applyFill="1"/>
    <xf numFmtId="167" fontId="17" fillId="2" borderId="0" xfId="7" applyNumberFormat="1" applyFont="1" applyFill="1"/>
    <xf numFmtId="170" fontId="17" fillId="5" borderId="20" xfId="6" applyNumberFormat="1" applyFont="1" applyFill="1" applyBorder="1"/>
    <xf numFmtId="170" fontId="16" fillId="5" borderId="0" xfId="6" applyNumberFormat="1" applyFont="1" applyFill="1"/>
    <xf numFmtId="170" fontId="32" fillId="2" borderId="0" xfId="1" applyNumberFormat="1" applyFont="1" applyFill="1"/>
    <xf numFmtId="169" fontId="17" fillId="5" borderId="20" xfId="5" applyNumberFormat="1" applyFont="1" applyFill="1" applyBorder="1"/>
    <xf numFmtId="165" fontId="37" fillId="2" borderId="0" xfId="3" applyNumberFormat="1" applyFont="1" applyFill="1"/>
    <xf numFmtId="170" fontId="32" fillId="2" borderId="0" xfId="1" applyNumberFormat="1" applyFont="1" applyFill="1" applyAlignment="1">
      <alignment horizontal="center"/>
    </xf>
    <xf numFmtId="169" fontId="17" fillId="5" borderId="0" xfId="5" applyNumberFormat="1" applyFont="1" applyFill="1"/>
    <xf numFmtId="169" fontId="17" fillId="2" borderId="0" xfId="5" applyNumberFormat="1" applyFont="1" applyFill="1"/>
    <xf numFmtId="165" fontId="16" fillId="2" borderId="0" xfId="3" applyNumberFormat="1" applyFont="1" applyFill="1"/>
    <xf numFmtId="0" fontId="16" fillId="5" borderId="0" xfId="5" applyFont="1" applyFill="1" applyAlignment="1">
      <alignment wrapText="1"/>
    </xf>
    <xf numFmtId="167" fontId="16" fillId="2" borderId="0" xfId="7" applyNumberFormat="1" applyFont="1" applyFill="1" applyAlignment="1">
      <alignment vertical="top"/>
    </xf>
    <xf numFmtId="0" fontId="32" fillId="2" borderId="0" xfId="0" applyFont="1" applyFill="1" applyAlignment="1">
      <alignment vertical="top"/>
    </xf>
    <xf numFmtId="170" fontId="17" fillId="2" borderId="0" xfId="5" applyNumberFormat="1" applyFont="1" applyFill="1"/>
    <xf numFmtId="171" fontId="16" fillId="2" borderId="0" xfId="7" applyNumberFormat="1" applyFont="1" applyFill="1"/>
    <xf numFmtId="169" fontId="17" fillId="2" borderId="20" xfId="5" applyNumberFormat="1" applyFont="1" applyFill="1" applyBorder="1"/>
    <xf numFmtId="169" fontId="16" fillId="2" borderId="0" xfId="7" applyNumberFormat="1" applyFont="1" applyFill="1"/>
    <xf numFmtId="0" fontId="7" fillId="2" borderId="0" xfId="0" applyFont="1" applyFill="1"/>
    <xf numFmtId="0" fontId="42" fillId="2" borderId="0" xfId="0" applyFont="1" applyFill="1" applyAlignment="1">
      <alignment horizontal="left" vertical="top" wrapText="1" readingOrder="1"/>
    </xf>
    <xf numFmtId="0" fontId="32" fillId="2" borderId="0" xfId="0" applyFont="1" applyFill="1" applyAlignment="1">
      <alignment horizontal="left" vertical="top"/>
    </xf>
    <xf numFmtId="0" fontId="42" fillId="2" borderId="0" xfId="0" applyFont="1" applyFill="1" applyAlignment="1">
      <alignment horizontal="left" vertical="top" readingOrder="1"/>
    </xf>
    <xf numFmtId="0" fontId="42" fillId="2" borderId="0" xfId="0" quotePrefix="1" applyFont="1" applyFill="1" applyAlignment="1">
      <alignment horizontal="left" vertical="top" wrapText="1" readingOrder="1"/>
    </xf>
    <xf numFmtId="0" fontId="7" fillId="2" borderId="0" xfId="0" applyFont="1" applyFill="1" applyAlignment="1">
      <alignment wrapText="1"/>
    </xf>
    <xf numFmtId="0" fontId="43" fillId="2" borderId="0" xfId="0" applyFont="1" applyFill="1"/>
    <xf numFmtId="0" fontId="44" fillId="2" borderId="0" xfId="0" applyFont="1" applyFill="1" applyAlignment="1">
      <alignment horizontal="left" vertical="center" wrapText="1" readingOrder="1"/>
    </xf>
    <xf numFmtId="0" fontId="45" fillId="2" borderId="0" xfId="0" applyFont="1" applyFill="1" applyAlignment="1">
      <alignment vertical="center" wrapText="1"/>
    </xf>
    <xf numFmtId="0" fontId="26" fillId="2" borderId="0" xfId="0" applyFont="1" applyFill="1" applyAlignment="1">
      <alignment horizontal="left" vertical="center" wrapText="1" readingOrder="1"/>
    </xf>
    <xf numFmtId="0" fontId="7" fillId="3" borderId="0" xfId="0" applyFont="1" applyFill="1" applyAlignment="1">
      <alignment horizontal="left"/>
    </xf>
    <xf numFmtId="0" fontId="33" fillId="3" borderId="0" xfId="0" applyFont="1" applyFill="1"/>
    <xf numFmtId="0" fontId="35" fillId="5" borderId="0" xfId="5" applyFont="1" applyFill="1"/>
    <xf numFmtId="170" fontId="17" fillId="5" borderId="0" xfId="5" applyNumberFormat="1" applyFont="1" applyFill="1"/>
    <xf numFmtId="170" fontId="17" fillId="5" borderId="20" xfId="5" applyNumberFormat="1" applyFont="1" applyFill="1" applyBorder="1"/>
    <xf numFmtId="170" fontId="17" fillId="2" borderId="20" xfId="5" applyNumberFormat="1" applyFont="1" applyFill="1" applyBorder="1"/>
    <xf numFmtId="0" fontId="40" fillId="5" borderId="0" xfId="5" applyFont="1" applyFill="1" applyAlignment="1">
      <alignment wrapText="1"/>
    </xf>
    <xf numFmtId="0" fontId="32" fillId="0" borderId="0" xfId="0" applyFont="1"/>
    <xf numFmtId="0" fontId="0" fillId="6" borderId="22" xfId="0" applyFill="1" applyBorder="1"/>
    <xf numFmtId="166" fontId="8" fillId="6" borderId="0" xfId="1" applyNumberFormat="1" applyFont="1" applyFill="1"/>
    <xf numFmtId="0" fontId="8" fillId="6" borderId="0" xfId="0" applyFont="1" applyFill="1"/>
    <xf numFmtId="0" fontId="0" fillId="6" borderId="23" xfId="0" applyFill="1" applyBorder="1"/>
    <xf numFmtId="165" fontId="0" fillId="7" borderId="23" xfId="3" applyNumberFormat="1" applyFont="1" applyFill="1" applyBorder="1"/>
    <xf numFmtId="165" fontId="8" fillId="7" borderId="0" xfId="3" applyNumberFormat="1" applyFont="1" applyFill="1"/>
    <xf numFmtId="0" fontId="8" fillId="7" borderId="0" xfId="0" applyFont="1" applyFill="1"/>
    <xf numFmtId="165" fontId="0" fillId="7" borderId="8" xfId="3" applyNumberFormat="1" applyFont="1" applyFill="1" applyBorder="1"/>
    <xf numFmtId="0" fontId="7" fillId="3" borderId="0" xfId="0" applyFont="1" applyFill="1" applyAlignment="1">
      <alignment horizontal="fill"/>
    </xf>
    <xf numFmtId="0" fontId="35" fillId="3" borderId="0" xfId="5" applyFont="1" applyFill="1"/>
    <xf numFmtId="15" fontId="11" fillId="4" borderId="0" xfId="5" quotePrefix="1" applyNumberFormat="1" applyFont="1" applyFill="1"/>
    <xf numFmtId="0" fontId="17" fillId="2" borderId="0" xfId="5" applyFont="1" applyFill="1" applyAlignment="1">
      <alignment horizontal="left" vertical="top" wrapText="1"/>
    </xf>
    <xf numFmtId="44" fontId="17" fillId="2" borderId="0" xfId="7" applyFont="1" applyFill="1" applyAlignment="1">
      <alignment horizontal="left" vertical="top"/>
    </xf>
    <xf numFmtId="0" fontId="37" fillId="2" borderId="0" xfId="0" applyFont="1" applyFill="1" applyAlignment="1">
      <alignment wrapText="1"/>
    </xf>
    <xf numFmtId="166" fontId="16" fillId="2" borderId="0" xfId="6" applyNumberFormat="1" applyFont="1" applyFill="1"/>
    <xf numFmtId="0" fontId="17" fillId="5" borderId="0" xfId="5" applyFont="1" applyFill="1" applyAlignment="1">
      <alignment wrapText="1"/>
    </xf>
    <xf numFmtId="166" fontId="17" fillId="5" borderId="20" xfId="5" applyNumberFormat="1" applyFont="1" applyFill="1" applyBorder="1"/>
    <xf numFmtId="0" fontId="47" fillId="2" borderId="0" xfId="0" applyFont="1" applyFill="1"/>
    <xf numFmtId="0" fontId="17" fillId="2" borderId="0" xfId="8" applyFont="1" applyFill="1"/>
    <xf numFmtId="169" fontId="17" fillId="2" borderId="0" xfId="6" applyNumberFormat="1" applyFont="1" applyFill="1"/>
    <xf numFmtId="169" fontId="17" fillId="2" borderId="20" xfId="6" applyNumberFormat="1" applyFont="1" applyFill="1" applyBorder="1"/>
    <xf numFmtId="169" fontId="16" fillId="2" borderId="20" xfId="6" applyNumberFormat="1" applyFont="1" applyFill="1" applyBorder="1"/>
    <xf numFmtId="0" fontId="16" fillId="2" borderId="0" xfId="8" applyFont="1" applyFill="1"/>
    <xf numFmtId="0" fontId="48" fillId="2" borderId="0" xfId="0" applyFont="1" applyFill="1"/>
    <xf numFmtId="43" fontId="48" fillId="2" borderId="0" xfId="1" applyFont="1" applyFill="1"/>
    <xf numFmtId="172" fontId="48" fillId="2" borderId="0" xfId="0" applyNumberFormat="1" applyFont="1" applyFill="1"/>
    <xf numFmtId="169" fontId="17" fillId="5" borderId="20" xfId="6" applyNumberFormat="1" applyFont="1" applyFill="1" applyBorder="1"/>
    <xf numFmtId="170" fontId="17" fillId="5" borderId="0" xfId="6" applyNumberFormat="1" applyFont="1" applyFill="1" applyBorder="1"/>
    <xf numFmtId="167" fontId="16" fillId="5" borderId="0" xfId="2" applyNumberFormat="1" applyFont="1" applyFill="1" applyBorder="1"/>
    <xf numFmtId="167" fontId="16" fillId="2" borderId="0" xfId="7" applyNumberFormat="1" applyFont="1" applyFill="1" applyBorder="1"/>
    <xf numFmtId="0" fontId="37" fillId="2" borderId="0" xfId="0" applyFont="1" applyFill="1" applyBorder="1"/>
    <xf numFmtId="0" fontId="32" fillId="2" borderId="0" xfId="0" applyFont="1" applyFill="1" applyBorder="1"/>
    <xf numFmtId="169" fontId="17" fillId="5" borderId="0" xfId="5" applyNumberFormat="1" applyFont="1" applyFill="1" applyBorder="1"/>
    <xf numFmtId="169" fontId="17" fillId="2" borderId="0" xfId="5" applyNumberFormat="1" applyFont="1" applyFill="1" applyBorder="1"/>
    <xf numFmtId="165" fontId="16" fillId="5" borderId="0" xfId="3" applyNumberFormat="1" applyFont="1" applyFill="1" applyBorder="1"/>
    <xf numFmtId="0" fontId="40" fillId="5" borderId="0" xfId="5" applyFont="1" applyFill="1" applyBorder="1"/>
    <xf numFmtId="0" fontId="8" fillId="2" borderId="0" xfId="0" applyFont="1" applyFill="1" applyAlignment="1">
      <alignment horizontal="center"/>
    </xf>
    <xf numFmtId="0" fontId="11" fillId="2" borderId="0" xfId="5" applyFont="1" applyFill="1"/>
    <xf numFmtId="166" fontId="11" fillId="2" borderId="0" xfId="6" quotePrefix="1" applyNumberFormat="1" applyFont="1" applyFill="1" applyAlignment="1">
      <alignment horizontal="center" wrapText="1"/>
    </xf>
    <xf numFmtId="0" fontId="26" fillId="2" borderId="16" xfId="0" applyFont="1" applyFill="1" applyBorder="1" applyAlignment="1">
      <alignment horizontal="left" vertical="center" wrapText="1" readingOrder="1"/>
    </xf>
    <xf numFmtId="0" fontId="28" fillId="2" borderId="16" xfId="0" applyFont="1" applyFill="1" applyBorder="1" applyAlignment="1">
      <alignment horizontal="left" vertical="center" wrapText="1" readingOrder="1"/>
    </xf>
    <xf numFmtId="0" fontId="17" fillId="2" borderId="24" xfId="0" applyFont="1" applyFill="1" applyBorder="1" applyAlignment="1">
      <alignment horizontal="center" vertical="center" wrapText="1" readingOrder="1"/>
    </xf>
    <xf numFmtId="7" fontId="27" fillId="2" borderId="12" xfId="0" applyNumberFormat="1" applyFont="1" applyFill="1" applyBorder="1" applyAlignment="1">
      <alignment horizontal="center" vertical="center" wrapText="1" readingOrder="1"/>
    </xf>
    <xf numFmtId="167" fontId="16" fillId="2" borderId="0" xfId="2" applyNumberFormat="1" applyFont="1" applyFill="1" applyBorder="1"/>
    <xf numFmtId="170" fontId="17" fillId="2" borderId="0" xfId="6" applyNumberFormat="1" applyFont="1" applyFill="1" applyBorder="1"/>
    <xf numFmtId="0" fontId="33" fillId="2" borderId="0" xfId="0" applyFont="1" applyFill="1" applyBorder="1"/>
    <xf numFmtId="0" fontId="11" fillId="2" borderId="0" xfId="5" applyFont="1" applyFill="1" applyBorder="1" applyAlignment="1">
      <alignment horizontal="center" wrapText="1"/>
    </xf>
    <xf numFmtId="166" fontId="11" fillId="2" borderId="0" xfId="6" quotePrefix="1" applyNumberFormat="1" applyFont="1" applyFill="1" applyBorder="1" applyAlignment="1">
      <alignment horizontal="center" wrapText="1"/>
    </xf>
    <xf numFmtId="169" fontId="17" fillId="2" borderId="0" xfId="7" applyNumberFormat="1" applyFont="1" applyFill="1" applyBorder="1"/>
    <xf numFmtId="169" fontId="16" fillId="2" borderId="0" xfId="6" applyNumberFormat="1" applyFont="1" applyFill="1" applyBorder="1"/>
    <xf numFmtId="169" fontId="17" fillId="2" borderId="0" xfId="6" applyNumberFormat="1" applyFont="1" applyFill="1" applyBorder="1"/>
    <xf numFmtId="170" fontId="16" fillId="2" borderId="0" xfId="6" applyNumberFormat="1" applyFont="1" applyFill="1" applyBorder="1"/>
    <xf numFmtId="169" fontId="16" fillId="2" borderId="0" xfId="7" applyNumberFormat="1" applyFont="1" applyFill="1" applyBorder="1"/>
    <xf numFmtId="166" fontId="33" fillId="2" borderId="0" xfId="1" applyNumberFormat="1" applyFont="1" applyFill="1" applyBorder="1"/>
    <xf numFmtId="167" fontId="32" fillId="2" borderId="0" xfId="2" applyNumberFormat="1" applyFont="1" applyFill="1" applyBorder="1"/>
    <xf numFmtId="165" fontId="32" fillId="2" borderId="0" xfId="3" applyNumberFormat="1" applyFont="1" applyFill="1" applyBorder="1" applyAlignment="1">
      <alignment horizontal="right"/>
    </xf>
    <xf numFmtId="165" fontId="37" fillId="2" borderId="0" xfId="3" applyNumberFormat="1" applyFont="1" applyFill="1" applyBorder="1" applyAlignment="1">
      <alignment horizontal="right"/>
    </xf>
    <xf numFmtId="0" fontId="8" fillId="2" borderId="0" xfId="0" applyFont="1" applyFill="1" applyBorder="1"/>
    <xf numFmtId="167" fontId="17" fillId="2" borderId="0" xfId="7" applyNumberFormat="1" applyFont="1" applyFill="1" applyBorder="1"/>
    <xf numFmtId="167" fontId="37" fillId="2" borderId="0" xfId="2" applyNumberFormat="1" applyFont="1" applyFill="1" applyBorder="1"/>
    <xf numFmtId="166" fontId="32" fillId="2" borderId="0" xfId="1" applyNumberFormat="1" applyFont="1" applyFill="1" applyBorder="1"/>
    <xf numFmtId="170" fontId="32" fillId="2" borderId="0" xfId="1" applyNumberFormat="1" applyFont="1" applyFill="1" applyBorder="1"/>
    <xf numFmtId="165" fontId="37" fillId="2" borderId="0" xfId="3" applyNumberFormat="1" applyFont="1" applyFill="1" applyBorder="1"/>
    <xf numFmtId="170" fontId="32" fillId="2" borderId="0" xfId="1" applyNumberFormat="1" applyFont="1" applyFill="1" applyBorder="1" applyAlignment="1">
      <alignment horizontal="center"/>
    </xf>
    <xf numFmtId="0" fontId="35" fillId="2" borderId="0" xfId="5" applyFont="1" applyFill="1" applyBorder="1"/>
    <xf numFmtId="165" fontId="16" fillId="2" borderId="0" xfId="3" applyNumberFormat="1" applyFont="1" applyFill="1" applyBorder="1"/>
    <xf numFmtId="167" fontId="16" fillId="2" borderId="0" xfId="7" applyNumberFormat="1" applyFont="1" applyFill="1" applyBorder="1" applyAlignment="1">
      <alignment vertical="top"/>
    </xf>
    <xf numFmtId="0" fontId="32" fillId="2" borderId="0" xfId="0" applyFont="1" applyFill="1" applyBorder="1" applyAlignment="1">
      <alignment vertical="top"/>
    </xf>
    <xf numFmtId="171" fontId="16" fillId="2" borderId="0" xfId="7" applyNumberFormat="1" applyFont="1" applyFill="1" applyBorder="1"/>
    <xf numFmtId="170" fontId="17" fillId="2" borderId="0" xfId="5" applyNumberFormat="1" applyFont="1" applyFill="1" applyBorder="1"/>
    <xf numFmtId="166" fontId="8" fillId="2" borderId="0" xfId="1" applyNumberFormat="1" applyFont="1" applyFill="1" applyBorder="1"/>
    <xf numFmtId="165" fontId="8" fillId="2" borderId="0" xfId="3" applyNumberFormat="1" applyFont="1" applyFill="1" applyBorder="1"/>
    <xf numFmtId="44" fontId="17" fillId="2" borderId="0" xfId="7" applyFont="1" applyFill="1" applyBorder="1" applyAlignment="1">
      <alignment horizontal="left" vertical="top"/>
    </xf>
    <xf numFmtId="166" fontId="16" fillId="2" borderId="0" xfId="6" applyNumberFormat="1" applyFont="1" applyFill="1" applyBorder="1"/>
    <xf numFmtId="166" fontId="17" fillId="2" borderId="0" xfId="5" applyNumberFormat="1" applyFont="1" applyFill="1" applyBorder="1"/>
    <xf numFmtId="164" fontId="17" fillId="2" borderId="0" xfId="0" applyNumberFormat="1" applyFont="1" applyFill="1" applyBorder="1" applyAlignment="1">
      <alignment horizontal="center" vertical="center" wrapText="1" readingOrder="1"/>
    </xf>
    <xf numFmtId="165" fontId="22" fillId="2" borderId="0" xfId="3" applyNumberFormat="1" applyFont="1" applyFill="1" applyBorder="1" applyAlignment="1">
      <alignment horizontal="center" vertical="center" wrapText="1" readingOrder="1"/>
    </xf>
    <xf numFmtId="165" fontId="17" fillId="2" borderId="0" xfId="3" applyNumberFormat="1" applyFont="1" applyFill="1" applyBorder="1" applyAlignment="1">
      <alignment horizontal="center" vertical="center" wrapText="1" readingOrder="1"/>
    </xf>
    <xf numFmtId="164" fontId="27" fillId="2" borderId="0" xfId="0" applyNumberFormat="1" applyFont="1" applyFill="1" applyBorder="1" applyAlignment="1">
      <alignment horizontal="center" vertical="center" wrapText="1" readingOrder="1"/>
    </xf>
    <xf numFmtId="165" fontId="29" fillId="2" borderId="0" xfId="3" applyNumberFormat="1" applyFont="1" applyFill="1" applyBorder="1" applyAlignment="1">
      <alignment horizontal="center" vertical="center" wrapText="1" readingOrder="1"/>
    </xf>
    <xf numFmtId="173" fontId="27" fillId="2" borderId="0" xfId="0" applyNumberFormat="1" applyFont="1" applyFill="1" applyBorder="1" applyAlignment="1">
      <alignment horizontal="center" vertical="center" wrapText="1" readingOrder="1"/>
    </xf>
    <xf numFmtId="7" fontId="27" fillId="2" borderId="0" xfId="0" applyNumberFormat="1" applyFont="1" applyFill="1" applyBorder="1" applyAlignment="1">
      <alignment horizontal="center" vertical="center" wrapText="1" readingOrder="1"/>
    </xf>
    <xf numFmtId="0" fontId="11" fillId="2" borderId="0" xfId="0" applyFont="1" applyFill="1" applyBorder="1" applyAlignment="1">
      <alignment horizontal="center" vertical="center" wrapText="1" readingOrder="1"/>
    </xf>
    <xf numFmtId="0" fontId="14" fillId="2" borderId="0" xfId="0" applyFont="1" applyFill="1" applyBorder="1" applyAlignment="1">
      <alignment horizontal="center" vertical="center" wrapText="1" readingOrder="1"/>
    </xf>
    <xf numFmtId="0" fontId="18" fillId="2" borderId="0" xfId="0" applyFont="1" applyFill="1" applyBorder="1"/>
    <xf numFmtId="164" fontId="8" fillId="2" borderId="0" xfId="0" applyNumberFormat="1" applyFont="1" applyFill="1" applyBorder="1"/>
    <xf numFmtId="14" fontId="11" fillId="2" borderId="0" xfId="0" applyNumberFormat="1" applyFont="1" applyFill="1" applyBorder="1" applyAlignment="1">
      <alignment horizontal="center" vertical="center" wrapText="1" readingOrder="1"/>
    </xf>
    <xf numFmtId="164" fontId="17" fillId="2" borderId="16" xfId="0" applyNumberFormat="1" applyFont="1" applyFill="1" applyBorder="1" applyAlignment="1">
      <alignment horizontal="center" vertical="center" wrapText="1" readingOrder="1"/>
    </xf>
    <xf numFmtId="165" fontId="22" fillId="2" borderId="16" xfId="3" applyNumberFormat="1" applyFont="1" applyFill="1" applyBorder="1" applyAlignment="1">
      <alignment horizontal="center" vertical="center" wrapText="1" readingOrder="1"/>
    </xf>
    <xf numFmtId="165" fontId="22" fillId="0" borderId="16" xfId="3" applyNumberFormat="1" applyFont="1" applyBorder="1" applyAlignment="1">
      <alignment horizontal="center" vertical="center" wrapText="1" readingOrder="1"/>
    </xf>
    <xf numFmtId="165" fontId="17" fillId="2" borderId="16" xfId="3" applyNumberFormat="1" applyFont="1" applyFill="1" applyBorder="1" applyAlignment="1">
      <alignment horizontal="center" vertical="center" wrapText="1" readingOrder="1"/>
    </xf>
    <xf numFmtId="0" fontId="11" fillId="4" borderId="26" xfId="0" applyFont="1" applyFill="1" applyBorder="1" applyAlignment="1">
      <alignment horizontal="center" vertical="center" wrapText="1" readingOrder="1"/>
    </xf>
    <xf numFmtId="0" fontId="14" fillId="4" borderId="27" xfId="0" applyFont="1" applyFill="1" applyBorder="1" applyAlignment="1">
      <alignment horizontal="center" vertical="center" wrapText="1" readingOrder="1"/>
    </xf>
    <xf numFmtId="164" fontId="17" fillId="2" borderId="28" xfId="0" applyNumberFormat="1" applyFont="1" applyFill="1" applyBorder="1" applyAlignment="1">
      <alignment horizontal="center" vertical="center" wrapText="1" readingOrder="1"/>
    </xf>
    <xf numFmtId="164" fontId="17" fillId="2" borderId="29" xfId="0" applyNumberFormat="1" applyFont="1" applyFill="1" applyBorder="1" applyAlignment="1">
      <alignment horizontal="center" vertical="center" wrapText="1" readingOrder="1"/>
    </xf>
    <xf numFmtId="165" fontId="22" fillId="2" borderId="28" xfId="3" applyNumberFormat="1" applyFont="1" applyFill="1" applyBorder="1" applyAlignment="1">
      <alignment horizontal="center" vertical="center" wrapText="1" readingOrder="1"/>
    </xf>
    <xf numFmtId="165" fontId="22" fillId="2" borderId="29" xfId="3" applyNumberFormat="1" applyFont="1" applyFill="1" applyBorder="1" applyAlignment="1">
      <alignment horizontal="center" vertical="center" wrapText="1" readingOrder="1"/>
    </xf>
    <xf numFmtId="165" fontId="22" fillId="2" borderId="30" xfId="3" applyNumberFormat="1" applyFont="1" applyFill="1" applyBorder="1" applyAlignment="1">
      <alignment horizontal="center" vertical="center" wrapText="1" readingOrder="1"/>
    </xf>
    <xf numFmtId="165" fontId="22" fillId="2" borderId="31" xfId="3" applyNumberFormat="1" applyFont="1" applyFill="1" applyBorder="1" applyAlignment="1">
      <alignment horizontal="center" vertical="center" wrapText="1" readingOrder="1"/>
    </xf>
    <xf numFmtId="165" fontId="22" fillId="2" borderId="32" xfId="3" applyNumberFormat="1" applyFont="1" applyFill="1" applyBorder="1" applyAlignment="1">
      <alignment horizontal="center" vertical="center" wrapText="1" readingOrder="1"/>
    </xf>
    <xf numFmtId="165" fontId="22" fillId="0" borderId="33" xfId="3" applyNumberFormat="1" applyFont="1" applyBorder="1" applyAlignment="1">
      <alignment horizontal="center" vertical="center" wrapText="1" readingOrder="1"/>
    </xf>
    <xf numFmtId="165" fontId="22" fillId="0" borderId="34" xfId="3" applyNumberFormat="1" applyFont="1" applyBorder="1" applyAlignment="1">
      <alignment horizontal="center" vertical="center" wrapText="1" readingOrder="1"/>
    </xf>
    <xf numFmtId="165" fontId="22" fillId="0" borderId="35" xfId="3" applyNumberFormat="1" applyFont="1" applyBorder="1" applyAlignment="1">
      <alignment horizontal="center" vertical="center" wrapText="1" readingOrder="1"/>
    </xf>
    <xf numFmtId="165" fontId="22" fillId="0" borderId="30" xfId="3" applyNumberFormat="1" applyFont="1" applyBorder="1" applyAlignment="1">
      <alignment horizontal="center" vertical="center" wrapText="1" readingOrder="1"/>
    </xf>
    <xf numFmtId="165" fontId="22" fillId="0" borderId="31" xfId="3" applyNumberFormat="1" applyFont="1" applyBorder="1" applyAlignment="1">
      <alignment horizontal="center" vertical="center" wrapText="1" readingOrder="1"/>
    </xf>
    <xf numFmtId="165" fontId="22" fillId="0" borderId="32" xfId="3" applyNumberFormat="1" applyFont="1" applyBorder="1" applyAlignment="1">
      <alignment horizontal="center" vertical="center" wrapText="1" readingOrder="1"/>
    </xf>
    <xf numFmtId="164" fontId="17" fillId="2" borderId="33" xfId="0" applyNumberFormat="1" applyFont="1" applyFill="1" applyBorder="1" applyAlignment="1">
      <alignment horizontal="center" vertical="center" wrapText="1" readingOrder="1"/>
    </xf>
    <xf numFmtId="164" fontId="17" fillId="2" borderId="34" xfId="0" applyNumberFormat="1" applyFont="1" applyFill="1" applyBorder="1" applyAlignment="1">
      <alignment horizontal="center" vertical="center" wrapText="1" readingOrder="1"/>
    </xf>
    <xf numFmtId="164" fontId="17" fillId="2" borderId="35" xfId="0" applyNumberFormat="1" applyFont="1" applyFill="1" applyBorder="1" applyAlignment="1">
      <alignment horizontal="center" vertical="center" wrapText="1" readingOrder="1"/>
    </xf>
    <xf numFmtId="164" fontId="22" fillId="2" borderId="28" xfId="0" applyNumberFormat="1" applyFont="1" applyFill="1" applyBorder="1" applyAlignment="1">
      <alignment horizontal="center" vertical="center" wrapText="1" readingOrder="1"/>
    </xf>
    <xf numFmtId="165" fontId="17" fillId="2" borderId="28" xfId="3" applyNumberFormat="1" applyFont="1" applyFill="1" applyBorder="1" applyAlignment="1">
      <alignment horizontal="center" vertical="center" wrapText="1" readingOrder="1"/>
    </xf>
    <xf numFmtId="165" fontId="17" fillId="2" borderId="29" xfId="3" applyNumberFormat="1" applyFont="1" applyFill="1" applyBorder="1" applyAlignment="1">
      <alignment horizontal="center" vertical="center" wrapText="1" readingOrder="1"/>
    </xf>
    <xf numFmtId="164" fontId="17" fillId="0" borderId="28" xfId="0" applyNumberFormat="1" applyFont="1" applyBorder="1" applyAlignment="1">
      <alignment horizontal="center" vertical="center" wrapText="1" readingOrder="1"/>
    </xf>
    <xf numFmtId="164" fontId="17" fillId="0" borderId="29" xfId="0" applyNumberFormat="1" applyFont="1" applyBorder="1" applyAlignment="1">
      <alignment horizontal="center" vertical="center" wrapText="1" readingOrder="1"/>
    </xf>
    <xf numFmtId="164" fontId="22" fillId="0" borderId="28" xfId="0" applyNumberFormat="1" applyFont="1" applyBorder="1" applyAlignment="1">
      <alignment horizontal="center" vertical="center" wrapText="1" readingOrder="1"/>
    </xf>
    <xf numFmtId="165" fontId="22" fillId="0" borderId="29" xfId="3" applyNumberFormat="1" applyFont="1" applyBorder="1" applyAlignment="1">
      <alignment horizontal="center" vertical="center" wrapText="1" readingOrder="1"/>
    </xf>
    <xf numFmtId="164" fontId="22" fillId="0" borderId="30" xfId="0" applyNumberFormat="1" applyFont="1" applyBorder="1" applyAlignment="1">
      <alignment horizontal="center" vertical="center" wrapText="1" readingOrder="1"/>
    </xf>
    <xf numFmtId="164" fontId="27" fillId="2" borderId="33" xfId="0" applyNumberFormat="1" applyFont="1" applyFill="1" applyBorder="1" applyAlignment="1">
      <alignment horizontal="center" vertical="center" wrapText="1" readingOrder="1"/>
    </xf>
    <xf numFmtId="164" fontId="27" fillId="2" borderId="34" xfId="0" applyNumberFormat="1" applyFont="1" applyFill="1" applyBorder="1" applyAlignment="1">
      <alignment horizontal="center" vertical="center" wrapText="1" readingOrder="1"/>
    </xf>
    <xf numFmtId="164" fontId="27" fillId="2" borderId="35" xfId="0" applyNumberFormat="1" applyFont="1" applyFill="1" applyBorder="1" applyAlignment="1">
      <alignment horizontal="center" vertical="center" wrapText="1" readingOrder="1"/>
    </xf>
    <xf numFmtId="165" fontId="29" fillId="2" borderId="28" xfId="3" applyNumberFormat="1" applyFont="1" applyFill="1" applyBorder="1" applyAlignment="1">
      <alignment horizontal="center" vertical="center" wrapText="1" readingOrder="1"/>
    </xf>
    <xf numFmtId="165" fontId="29" fillId="2" borderId="29" xfId="3" applyNumberFormat="1" applyFont="1" applyFill="1" applyBorder="1" applyAlignment="1">
      <alignment horizontal="center" vertical="center" wrapText="1" readingOrder="1"/>
    </xf>
    <xf numFmtId="173" fontId="27" fillId="2" borderId="33" xfId="0" applyNumberFormat="1" applyFont="1" applyFill="1" applyBorder="1" applyAlignment="1">
      <alignment horizontal="center" vertical="center" wrapText="1" readingOrder="1"/>
    </xf>
    <xf numFmtId="173" fontId="27" fillId="2" borderId="34" xfId="0" applyNumberFormat="1" applyFont="1" applyFill="1" applyBorder="1" applyAlignment="1">
      <alignment horizontal="center" vertical="center" wrapText="1" readingOrder="1"/>
    </xf>
    <xf numFmtId="173" fontId="27" fillId="2" borderId="35" xfId="0" applyNumberFormat="1" applyFont="1" applyFill="1" applyBorder="1" applyAlignment="1">
      <alignment horizontal="center" vertical="center" wrapText="1" readingOrder="1"/>
    </xf>
    <xf numFmtId="0" fontId="30" fillId="2" borderId="28" xfId="0" applyFont="1" applyFill="1" applyBorder="1" applyAlignment="1">
      <alignment horizontal="center" vertical="top" wrapText="1"/>
    </xf>
    <xf numFmtId="164" fontId="27" fillId="2" borderId="29" xfId="0" applyNumberFormat="1" applyFont="1" applyFill="1" applyBorder="1" applyAlignment="1">
      <alignment horizontal="center" vertical="center" wrapText="1" readingOrder="1"/>
    </xf>
    <xf numFmtId="0" fontId="31" fillId="2" borderId="28" xfId="0" applyFont="1" applyFill="1" applyBorder="1" applyAlignment="1">
      <alignment horizontal="center" vertical="top" wrapText="1"/>
    </xf>
    <xf numFmtId="7" fontId="27" fillId="2" borderId="30" xfId="0" applyNumberFormat="1" applyFont="1" applyFill="1" applyBorder="1" applyAlignment="1">
      <alignment horizontal="center" vertical="center" wrapText="1" readingOrder="1"/>
    </xf>
    <xf numFmtId="7" fontId="27" fillId="2" borderId="31" xfId="0" applyNumberFormat="1" applyFont="1" applyFill="1" applyBorder="1" applyAlignment="1">
      <alignment horizontal="center" vertical="center" wrapText="1" readingOrder="1"/>
    </xf>
    <xf numFmtId="165" fontId="22" fillId="0" borderId="39" xfId="3" applyNumberFormat="1" applyFont="1" applyBorder="1" applyAlignment="1">
      <alignment horizontal="center" vertical="center" wrapText="1" readingOrder="1"/>
    </xf>
    <xf numFmtId="165" fontId="22" fillId="0" borderId="40" xfId="3" applyNumberFormat="1" applyFont="1" applyBorder="1" applyAlignment="1">
      <alignment horizontal="center" vertical="center" wrapText="1" readingOrder="1"/>
    </xf>
    <xf numFmtId="164" fontId="17" fillId="2" borderId="19" xfId="0" applyNumberFormat="1" applyFont="1" applyFill="1" applyBorder="1" applyAlignment="1">
      <alignment horizontal="center" vertical="center" wrapText="1" readingOrder="1"/>
    </xf>
    <xf numFmtId="164" fontId="17" fillId="2" borderId="40" xfId="0" applyNumberFormat="1" applyFont="1" applyFill="1" applyBorder="1" applyAlignment="1">
      <alignment horizontal="center" vertical="center" wrapText="1" readingOrder="1"/>
    </xf>
    <xf numFmtId="164" fontId="22" fillId="2" borderId="40" xfId="0" applyNumberFormat="1" applyFont="1" applyFill="1" applyBorder="1" applyAlignment="1">
      <alignment horizontal="center" vertical="center" wrapText="1" readingOrder="1"/>
    </xf>
    <xf numFmtId="165" fontId="17" fillId="2" borderId="40" xfId="3" applyNumberFormat="1" applyFont="1" applyFill="1" applyBorder="1" applyAlignment="1">
      <alignment horizontal="center" vertical="center" wrapText="1" readingOrder="1"/>
    </xf>
    <xf numFmtId="164" fontId="17" fillId="0" borderId="40" xfId="0" applyNumberFormat="1" applyFont="1" applyBorder="1" applyAlignment="1">
      <alignment horizontal="center" vertical="center" wrapText="1" readingOrder="1"/>
    </xf>
    <xf numFmtId="164" fontId="22" fillId="0" borderId="40" xfId="0" applyNumberFormat="1" applyFont="1" applyBorder="1" applyAlignment="1">
      <alignment horizontal="center" vertical="center" wrapText="1" readingOrder="1"/>
    </xf>
    <xf numFmtId="164" fontId="22" fillId="0" borderId="41" xfId="0" applyNumberFormat="1" applyFont="1" applyBorder="1" applyAlignment="1">
      <alignment horizontal="center" vertical="center" wrapText="1" readingOrder="1"/>
    </xf>
    <xf numFmtId="165" fontId="22" fillId="0" borderId="16" xfId="3" applyNumberFormat="1" applyFont="1" applyFill="1" applyBorder="1" applyAlignment="1">
      <alignment horizontal="center" vertical="center" wrapText="1" readingOrder="1"/>
    </xf>
    <xf numFmtId="0" fontId="18" fillId="0" borderId="0" xfId="0" applyFont="1" applyFill="1"/>
    <xf numFmtId="165" fontId="22" fillId="0" borderId="12" xfId="3" applyNumberFormat="1" applyFont="1" applyFill="1" applyBorder="1" applyAlignment="1">
      <alignment horizontal="center" vertical="center" wrapText="1" readingOrder="1"/>
    </xf>
    <xf numFmtId="165" fontId="22" fillId="0" borderId="29" xfId="3" applyNumberFormat="1" applyFont="1" applyFill="1" applyBorder="1" applyAlignment="1">
      <alignment horizontal="center" vertical="center" wrapText="1" readingOrder="1"/>
    </xf>
    <xf numFmtId="165" fontId="22" fillId="0" borderId="31" xfId="3" applyNumberFormat="1" applyFont="1" applyFill="1" applyBorder="1" applyAlignment="1">
      <alignment horizontal="center" vertical="center" wrapText="1" readingOrder="1"/>
    </xf>
    <xf numFmtId="165" fontId="22" fillId="0" borderId="32" xfId="3" applyNumberFormat="1" applyFont="1" applyFill="1" applyBorder="1" applyAlignment="1">
      <alignment horizontal="center" vertical="center" wrapText="1" readingOrder="1"/>
    </xf>
    <xf numFmtId="165" fontId="22" fillId="0" borderId="28" xfId="3" applyNumberFormat="1" applyFont="1" applyFill="1" applyBorder="1" applyAlignment="1">
      <alignment horizontal="center" vertical="center" wrapText="1" readingOrder="1"/>
    </xf>
    <xf numFmtId="165" fontId="22" fillId="0" borderId="30" xfId="3" applyNumberFormat="1" applyFont="1" applyFill="1" applyBorder="1" applyAlignment="1">
      <alignment horizontal="center" vertical="center" wrapText="1" readingOrder="1"/>
    </xf>
    <xf numFmtId="0" fontId="11" fillId="4" borderId="0" xfId="5" applyFont="1" applyFill="1" applyAlignment="1">
      <alignment horizontal="center" wrapText="1"/>
    </xf>
    <xf numFmtId="167" fontId="16" fillId="2" borderId="20" xfId="2" applyNumberFormat="1" applyFont="1" applyFill="1" applyBorder="1"/>
    <xf numFmtId="167" fontId="16" fillId="2" borderId="0" xfId="2" applyNumberFormat="1" applyFont="1" applyFill="1"/>
    <xf numFmtId="7" fontId="27" fillId="2" borderId="32" xfId="0" applyNumberFormat="1" applyFont="1" applyFill="1" applyBorder="1" applyAlignment="1">
      <alignment horizontal="center" vertical="center" wrapText="1" readingOrder="1"/>
    </xf>
    <xf numFmtId="7" fontId="8" fillId="2" borderId="0" xfId="0" applyNumberFormat="1" applyFont="1" applyFill="1" applyAlignment="1">
      <alignment horizontal="center"/>
    </xf>
    <xf numFmtId="7" fontId="23" fillId="2" borderId="0" xfId="0" applyNumberFormat="1" applyFont="1" applyFill="1" applyAlignment="1">
      <alignment horizontal="center"/>
    </xf>
    <xf numFmtId="0" fontId="15" fillId="2" borderId="17" xfId="0" applyFont="1" applyFill="1" applyBorder="1" applyAlignment="1">
      <alignment horizontal="center" vertical="center" textRotation="90" wrapText="1" readingOrder="1"/>
    </xf>
    <xf numFmtId="0" fontId="15" fillId="2" borderId="18" xfId="0" applyFont="1" applyFill="1" applyBorder="1" applyAlignment="1">
      <alignment horizontal="center" vertical="center" textRotation="90" wrapText="1" readingOrder="1"/>
    </xf>
    <xf numFmtId="0" fontId="11" fillId="4" borderId="3" xfId="0" applyFont="1" applyFill="1" applyBorder="1" applyAlignment="1">
      <alignment horizontal="center" vertical="center" wrapText="1" readingOrder="1"/>
    </xf>
    <xf numFmtId="0" fontId="11" fillId="4" borderId="11" xfId="0" applyFont="1" applyFill="1" applyBorder="1" applyAlignment="1">
      <alignment horizontal="center" vertical="center" wrapText="1" readingOrder="1"/>
    </xf>
    <xf numFmtId="0" fontId="11" fillId="4" borderId="14" xfId="0" applyFont="1" applyFill="1" applyBorder="1" applyAlignment="1">
      <alignment horizontal="center" vertical="center" wrapText="1" readingOrder="1"/>
    </xf>
    <xf numFmtId="0" fontId="12" fillId="4" borderId="4" xfId="0" applyFont="1" applyFill="1" applyBorder="1" applyAlignment="1">
      <alignment horizontal="left" vertical="center" wrapText="1" readingOrder="1"/>
    </xf>
    <xf numFmtId="0" fontId="12" fillId="4" borderId="5" xfId="0" applyFont="1" applyFill="1" applyBorder="1" applyAlignment="1">
      <alignment horizontal="left" vertical="center" wrapText="1" readingOrder="1"/>
    </xf>
    <xf numFmtId="0" fontId="15" fillId="2" borderId="19" xfId="0" applyFont="1" applyFill="1" applyBorder="1" applyAlignment="1">
      <alignment horizontal="center" vertical="center" textRotation="90" wrapText="1" readingOrder="1"/>
    </xf>
    <xf numFmtId="14" fontId="11" fillId="4" borderId="9" xfId="0" applyNumberFormat="1" applyFont="1" applyFill="1" applyBorder="1" applyAlignment="1">
      <alignment horizontal="center" vertical="center" wrapText="1" readingOrder="1"/>
    </xf>
    <xf numFmtId="14" fontId="11" fillId="4" borderId="10" xfId="0" applyNumberFormat="1" applyFont="1" applyFill="1" applyBorder="1" applyAlignment="1">
      <alignment horizontal="center" vertical="center" wrapText="1" readingOrder="1"/>
    </xf>
    <xf numFmtId="0" fontId="11" fillId="4" borderId="36" xfId="0" applyFont="1" applyFill="1" applyBorder="1" applyAlignment="1">
      <alignment horizontal="center" vertical="center" wrapText="1" readingOrder="1"/>
    </xf>
    <xf numFmtId="0" fontId="11" fillId="4" borderId="38" xfId="0" applyFont="1" applyFill="1" applyBorder="1" applyAlignment="1">
      <alignment horizontal="center" vertical="center" wrapText="1" readingOrder="1"/>
    </xf>
    <xf numFmtId="0" fontId="11" fillId="4" borderId="37" xfId="0" applyFont="1" applyFill="1" applyBorder="1" applyAlignment="1">
      <alignment horizontal="center" vertical="center" wrapText="1" readingOrder="1"/>
    </xf>
    <xf numFmtId="14" fontId="11" fillId="4" borderId="25" xfId="0" applyNumberFormat="1" applyFont="1" applyFill="1" applyBorder="1" applyAlignment="1">
      <alignment horizontal="center" vertical="center" wrapText="1" readingOrder="1"/>
    </xf>
    <xf numFmtId="0" fontId="15" fillId="2" borderId="19" xfId="0" applyFont="1" applyFill="1" applyBorder="1" applyAlignment="1">
      <alignment horizontal="center" vertical="center" textRotation="90" readingOrder="1"/>
    </xf>
    <xf numFmtId="0" fontId="15" fillId="2" borderId="18" xfId="0" applyFont="1" applyFill="1" applyBorder="1" applyAlignment="1">
      <alignment horizontal="center" vertical="center" textRotation="90" readingOrder="1"/>
    </xf>
    <xf numFmtId="0" fontId="9" fillId="4" borderId="1" xfId="0" applyFont="1" applyFill="1" applyBorder="1" applyAlignment="1">
      <alignment horizontal="left" vertical="center" wrapText="1" readingOrder="1"/>
    </xf>
    <xf numFmtId="0" fontId="9" fillId="4" borderId="2" xfId="0" applyFont="1" applyFill="1" applyBorder="1" applyAlignment="1">
      <alignment horizontal="left" vertical="center" wrapText="1" readingOrder="1"/>
    </xf>
    <xf numFmtId="0" fontId="17" fillId="2" borderId="17" xfId="0" applyFont="1" applyFill="1" applyBorder="1" applyAlignment="1">
      <alignment horizontal="center" vertical="center" wrapText="1" readingOrder="1"/>
    </xf>
    <xf numFmtId="0" fontId="17" fillId="2" borderId="19" xfId="0" applyFont="1" applyFill="1" applyBorder="1" applyAlignment="1">
      <alignment horizontal="center" vertical="center" wrapText="1" readingOrder="1"/>
    </xf>
    <xf numFmtId="0" fontId="17" fillId="2" borderId="18" xfId="0" applyFont="1" applyFill="1" applyBorder="1" applyAlignment="1">
      <alignment horizontal="center" vertical="center" wrapText="1" readingOrder="1"/>
    </xf>
    <xf numFmtId="0" fontId="15" fillId="2" borderId="3" xfId="0" applyFont="1" applyFill="1" applyBorder="1" applyAlignment="1">
      <alignment horizontal="center" vertical="center" textRotation="90" wrapText="1" readingOrder="1"/>
    </xf>
    <xf numFmtId="0" fontId="15" fillId="2" borderId="11" xfId="0" applyFont="1" applyFill="1" applyBorder="1" applyAlignment="1">
      <alignment horizontal="center" vertical="center" textRotation="90" wrapText="1" readingOrder="1"/>
    </xf>
    <xf numFmtId="0" fontId="15" fillId="2" borderId="14" xfId="0" applyFont="1" applyFill="1" applyBorder="1" applyAlignment="1">
      <alignment horizontal="center" vertical="center" textRotation="90" wrapText="1" readingOrder="1"/>
    </xf>
    <xf numFmtId="0" fontId="17" fillId="2" borderId="3" xfId="0" applyFont="1" applyFill="1" applyBorder="1" applyAlignment="1">
      <alignment horizontal="center" vertical="center" wrapText="1" readingOrder="1"/>
    </xf>
    <xf numFmtId="0" fontId="17" fillId="2" borderId="11" xfId="0" applyFont="1" applyFill="1" applyBorder="1" applyAlignment="1">
      <alignment horizontal="center" vertical="center" wrapText="1" readingOrder="1"/>
    </xf>
    <xf numFmtId="0" fontId="17" fillId="2" borderId="14" xfId="0" applyFont="1" applyFill="1" applyBorder="1" applyAlignment="1">
      <alignment horizontal="center" vertical="center" wrapText="1" readingOrder="1"/>
    </xf>
    <xf numFmtId="0" fontId="27" fillId="2" borderId="3" xfId="0" applyFont="1" applyFill="1" applyBorder="1" applyAlignment="1">
      <alignment horizontal="center" vertical="center" wrapText="1" readingOrder="1"/>
    </xf>
    <xf numFmtId="0" fontId="0" fillId="0" borderId="11" xfId="0" applyBorder="1" applyAlignment="1">
      <alignment horizontal="center" wrapText="1"/>
    </xf>
    <xf numFmtId="0" fontId="13" fillId="4" borderId="6" xfId="0" applyFont="1" applyFill="1" applyBorder="1" applyAlignment="1">
      <alignment horizontal="left" vertical="center" wrapText="1" readingOrder="1"/>
    </xf>
    <xf numFmtId="0" fontId="13" fillId="4" borderId="7" xfId="0" applyFont="1" applyFill="1" applyBorder="1" applyAlignment="1">
      <alignment horizontal="left" vertical="center" wrapText="1" readingOrder="1"/>
    </xf>
    <xf numFmtId="0" fontId="17" fillId="0" borderId="11"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19" fillId="0" borderId="18" xfId="0" applyFont="1" applyBorder="1" applyAlignment="1">
      <alignment horizontal="center" vertical="center" wrapText="1" readingOrder="1"/>
    </xf>
    <xf numFmtId="0" fontId="11" fillId="4" borderId="0" xfId="5" applyFont="1" applyFill="1" applyAlignment="1">
      <alignment horizontal="center" wrapText="1"/>
    </xf>
    <xf numFmtId="44" fontId="32" fillId="2" borderId="0" xfId="0" applyNumberFormat="1" applyFont="1" applyFill="1"/>
  </cellXfs>
  <cellStyles count="9">
    <cellStyle name="Comma" xfId="1" builtinId="3"/>
    <cellStyle name="Comma 2" xfId="6" xr:uid="{DEF02301-5AA0-499D-8478-189EBEB85A98}"/>
    <cellStyle name="Currency" xfId="2" builtinId="4"/>
    <cellStyle name="Currency 2" xfId="7" xr:uid="{BCF9FF25-E98C-407C-885D-598BE6873838}"/>
    <cellStyle name="Hyperlink" xfId="4" builtinId="8"/>
    <cellStyle name="Normal" xfId="0" builtinId="0"/>
    <cellStyle name="Normal 2" xfId="5" xr:uid="{7E559461-870A-4F72-AB3A-A1ECDCF9D6EB}"/>
    <cellStyle name="Normal 3" xfId="8" xr:uid="{8B1253BC-0EC4-45DF-B896-F1D97EE94901}"/>
    <cellStyle name="Percent" xfId="3" builtinId="5"/>
  </cellStyles>
  <dxfs count="0"/>
  <tableStyles count="0" defaultTableStyle="TableStyleMedium2" defaultPivotStyle="PivotStyleLight16"/>
  <colors>
    <mruColors>
      <color rgb="FF007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8BCD8-9D89-4F2D-8F00-CFC54EDC065B}">
  <sheetPr>
    <tabColor rgb="FF0079FF"/>
  </sheetPr>
  <dimension ref="A1:A16"/>
  <sheetViews>
    <sheetView tabSelected="1" zoomScale="65" zoomScaleNormal="65" workbookViewId="0"/>
  </sheetViews>
  <sheetFormatPr defaultColWidth="9.140625" defaultRowHeight="19.5" x14ac:dyDescent="0.3"/>
  <cols>
    <col min="1" max="1" width="65" style="2" bestFit="1" customWidth="1"/>
    <col min="2" max="16384" width="9.140625" style="2"/>
  </cols>
  <sheetData>
    <row r="1" spans="1:1" x14ac:dyDescent="0.3">
      <c r="A1" s="1" t="s">
        <v>230</v>
      </c>
    </row>
    <row r="3" spans="1:1" x14ac:dyDescent="0.3">
      <c r="A3" s="3" t="s">
        <v>0</v>
      </c>
    </row>
    <row r="4" spans="1:1" x14ac:dyDescent="0.3">
      <c r="A4" s="4" t="s">
        <v>1</v>
      </c>
    </row>
    <row r="5" spans="1:1" x14ac:dyDescent="0.3">
      <c r="A5" s="4" t="s">
        <v>2</v>
      </c>
    </row>
    <row r="6" spans="1:1" x14ac:dyDescent="0.3">
      <c r="A6" s="4" t="s">
        <v>3</v>
      </c>
    </row>
    <row r="7" spans="1:1" x14ac:dyDescent="0.3">
      <c r="A7" s="4" t="s">
        <v>4</v>
      </c>
    </row>
    <row r="8" spans="1:1" x14ac:dyDescent="0.3">
      <c r="A8" s="4" t="s">
        <v>6</v>
      </c>
    </row>
    <row r="9" spans="1:1" x14ac:dyDescent="0.3">
      <c r="A9" s="4" t="s">
        <v>5</v>
      </c>
    </row>
    <row r="10" spans="1:1" x14ac:dyDescent="0.3">
      <c r="A10" s="4" t="s">
        <v>178</v>
      </c>
    </row>
    <row r="11" spans="1:1" x14ac:dyDescent="0.3">
      <c r="A11" s="4" t="s">
        <v>226</v>
      </c>
    </row>
    <row r="12" spans="1:1" x14ac:dyDescent="0.3">
      <c r="A12" s="4" t="s">
        <v>227</v>
      </c>
    </row>
    <row r="13" spans="1:1" x14ac:dyDescent="0.3">
      <c r="A13" s="4" t="s">
        <v>228</v>
      </c>
    </row>
    <row r="14" spans="1:1" x14ac:dyDescent="0.3">
      <c r="A14" s="4" t="s">
        <v>229</v>
      </c>
    </row>
    <row r="15" spans="1:1" x14ac:dyDescent="0.3">
      <c r="A15" s="4" t="s">
        <v>7</v>
      </c>
    </row>
    <row r="16" spans="1:1" x14ac:dyDescent="0.3">
      <c r="A16" s="4" t="s">
        <v>8</v>
      </c>
    </row>
  </sheetData>
  <hyperlinks>
    <hyperlink ref="A4" location="'Summary Metrics'!A1" display="Summary Metrics" xr:uid="{CE450920-6778-4DF1-9818-2F7979745412}"/>
    <hyperlink ref="A5" location="'Revenue Metrics'!A1" display="Revenue Metrics" xr:uid="{5F801941-2B64-4FDB-851E-3BA169571876}"/>
    <hyperlink ref="A6" location="'Constant Currency'!A1" display="Constant Currency" xr:uid="{9164C2CE-5FE5-44A4-BB8B-28BFB120F66B}"/>
    <hyperlink ref="A7" location="'Cloud Metrics'!A1" display="Cloud Metrics" xr:uid="{E4ED6A8F-2D7D-4B79-829B-81969C1ADDEE}"/>
    <hyperlink ref="A9" location="'Operating Expenses'!A1" display="Operating Expenses" xr:uid="{ECEF8617-7CE2-4BFA-A4B0-50A57F68BDB8}"/>
    <hyperlink ref="A8" location="'Gross Profit'!A1" display="Gross Profit " xr:uid="{DE25465B-5B64-43C6-A922-517CA45CE514}"/>
    <hyperlink ref="A10" location="'Operating Margins'!A1" display="Operating Margins" xr:uid="{15B94B2A-87FD-4146-8293-EF6C3FE702A6}"/>
    <hyperlink ref="A15" location="Footnotes!A1" display="Footnotes" xr:uid="{91A62A3C-2E80-4853-A7ED-E09874579F4D}"/>
    <hyperlink ref="A16" location="' Suppl. Info NG Measures'!A1" display="Supplemental Information About Non-GAAP Financial Measures" xr:uid="{F6CF870C-188A-4A46-A7B4-1F02165FC779}"/>
    <hyperlink ref="A11" location="'EBITDA Margins'!A1" display="EBITDA Margins" xr:uid="{9033E703-F5D3-4FB2-BDE5-0F474509C65A}"/>
    <hyperlink ref="A12" location="'Other Expense, Tax &amp; NI'!A1" display="Other Expense, Tax &amp; NI" xr:uid="{33AC64A3-837C-4E41-8A89-E5E94466B92F}"/>
    <hyperlink ref="A13" location="'EPS &amp; DSO'!A1" display="EPS &amp; DSO" xr:uid="{91CB319B-CB76-4DA0-B3CD-5A6CBF8BE1E4}"/>
    <hyperlink ref="A14" location="Debt!A1" display="Debt" xr:uid="{3F4CDBE9-1830-48C6-A186-E4995DE7629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579C4-0256-4B1E-AD82-D8E42A9930FD}">
  <sheetPr>
    <tabColor rgb="FF0079FF"/>
    <pageSetUpPr fitToPage="1"/>
  </sheetPr>
  <dimension ref="A1:J172"/>
  <sheetViews>
    <sheetView zoomScale="65" zoomScaleNormal="65" workbookViewId="0">
      <pane xSplit="1" ySplit="4" topLeftCell="B5" activePane="bottomRight" state="frozen"/>
      <selection activeCell="B68" sqref="B68"/>
      <selection pane="topRight" activeCell="B68" sqref="B68"/>
      <selection pane="bottomLeft" activeCell="B68" sqref="B68"/>
      <selection pane="bottomRight" activeCell="B5" sqref="B5"/>
    </sheetView>
  </sheetViews>
  <sheetFormatPr defaultColWidth="9.140625" defaultRowHeight="11.25" outlineLevelCol="1" x14ac:dyDescent="0.2"/>
  <cols>
    <col min="1" max="1" width="92.42578125" style="74" customWidth="1"/>
    <col min="2" max="3" width="20.7109375" style="47" customWidth="1"/>
    <col min="4" max="4" width="1.42578125" style="165" customWidth="1"/>
    <col min="5" max="5" width="20.7109375" style="47" hidden="1" customWidth="1" outlineLevel="1"/>
    <col min="6" max="6" width="5" style="47" hidden="1" customWidth="1" outlineLevel="1"/>
    <col min="7" max="7" width="20.7109375" style="74" customWidth="1" collapsed="1"/>
    <col min="8" max="8" width="20.7109375" style="74" customWidth="1"/>
    <col min="9" max="9" width="1.85546875" style="165" customWidth="1"/>
    <col min="10" max="10" width="20.7109375" style="74" customWidth="1"/>
    <col min="11" max="16384" width="9.140625" style="47"/>
  </cols>
  <sheetData>
    <row r="1" spans="1:10" s="113" customFormat="1" ht="18" x14ac:dyDescent="0.25">
      <c r="A1" s="112" t="s">
        <v>208</v>
      </c>
      <c r="D1" s="165"/>
      <c r="I1" s="165"/>
    </row>
    <row r="2" spans="1:10" ht="14.25" customHeight="1" x14ac:dyDescent="0.2">
      <c r="A2" s="114"/>
    </row>
    <row r="3" spans="1:10" s="7" customFormat="1" ht="30" customHeight="1" x14ac:dyDescent="0.25">
      <c r="A3" s="49"/>
      <c r="B3" s="307" t="s">
        <v>10</v>
      </c>
      <c r="C3" s="307"/>
      <c r="D3" s="166"/>
      <c r="E3" s="50" t="s">
        <v>257</v>
      </c>
      <c r="F3" s="156"/>
      <c r="G3" s="307" t="s">
        <v>10</v>
      </c>
      <c r="H3" s="307"/>
      <c r="I3" s="166"/>
      <c r="J3" s="50" t="s">
        <v>257</v>
      </c>
    </row>
    <row r="4" spans="1:10" s="7" customFormat="1" ht="30" customHeight="1" x14ac:dyDescent="0.25">
      <c r="A4" s="51" t="s">
        <v>13</v>
      </c>
      <c r="B4" s="52" t="s">
        <v>43</v>
      </c>
      <c r="C4" s="52" t="s">
        <v>258</v>
      </c>
      <c r="D4" s="167"/>
      <c r="E4" s="52" t="s">
        <v>258</v>
      </c>
      <c r="G4" s="52" t="s">
        <v>116</v>
      </c>
      <c r="H4" s="52" t="s">
        <v>259</v>
      </c>
      <c r="I4" s="167"/>
      <c r="J4" s="52" t="s">
        <v>259</v>
      </c>
    </row>
    <row r="5" spans="1:10" s="62" customFormat="1" ht="16.5" x14ac:dyDescent="0.25">
      <c r="A5" s="84"/>
      <c r="D5" s="151"/>
      <c r="I5" s="151"/>
    </row>
    <row r="6" spans="1:10" s="62" customFormat="1" ht="16.5" x14ac:dyDescent="0.25">
      <c r="A6" s="84" t="s">
        <v>124</v>
      </c>
      <c r="D6" s="151"/>
      <c r="I6" s="151"/>
    </row>
    <row r="7" spans="1:10" s="56" customFormat="1" ht="16.5" x14ac:dyDescent="0.25">
      <c r="A7" s="54" t="s">
        <v>125</v>
      </c>
      <c r="B7" s="66">
        <v>-12.03</v>
      </c>
      <c r="C7" s="66">
        <v>-22.597999999999999</v>
      </c>
      <c r="D7" s="149"/>
      <c r="E7" s="66">
        <f t="shared" ref="E7:E12" si="0">+B7+C7</f>
        <v>-34.628</v>
      </c>
      <c r="G7" s="66">
        <v>-3.42</v>
      </c>
      <c r="H7" s="66">
        <v>-2.02</v>
      </c>
      <c r="I7" s="149"/>
      <c r="J7" s="66">
        <f t="shared" ref="J7:J12" si="1">+G7+H7</f>
        <v>-5.4399999999999995</v>
      </c>
    </row>
    <row r="8" spans="1:10" s="62" customFormat="1" ht="16.5" x14ac:dyDescent="0.25">
      <c r="A8" s="59" t="s">
        <v>206</v>
      </c>
      <c r="B8" s="63">
        <v>0</v>
      </c>
      <c r="C8" s="63">
        <v>-0.17299999999999999</v>
      </c>
      <c r="D8" s="164"/>
      <c r="E8" s="63">
        <f t="shared" si="0"/>
        <v>-0.17299999999999999</v>
      </c>
      <c r="G8" s="63">
        <v>14.305</v>
      </c>
      <c r="H8" s="63">
        <v>0</v>
      </c>
      <c r="I8" s="164"/>
      <c r="J8" s="63">
        <f t="shared" si="1"/>
        <v>14.305</v>
      </c>
    </row>
    <row r="9" spans="1:10" s="62" customFormat="1" ht="16.5" x14ac:dyDescent="0.25">
      <c r="A9" s="59" t="s">
        <v>126</v>
      </c>
      <c r="B9" s="115">
        <v>3.226</v>
      </c>
      <c r="C9" s="115">
        <v>3.1739999999999999</v>
      </c>
      <c r="D9" s="189"/>
      <c r="E9" s="115">
        <f t="shared" si="0"/>
        <v>6.4</v>
      </c>
      <c r="G9" s="115">
        <v>0</v>
      </c>
      <c r="H9" s="115">
        <v>0</v>
      </c>
      <c r="I9" s="189"/>
      <c r="J9" s="115">
        <f t="shared" si="1"/>
        <v>0</v>
      </c>
    </row>
    <row r="10" spans="1:10" s="62" customFormat="1" ht="16.5" x14ac:dyDescent="0.25">
      <c r="A10" s="59" t="s">
        <v>261</v>
      </c>
      <c r="B10" s="63">
        <v>0</v>
      </c>
      <c r="C10" s="63">
        <v>1.462</v>
      </c>
      <c r="D10" s="164"/>
      <c r="E10" s="63">
        <f t="shared" si="0"/>
        <v>1.462</v>
      </c>
      <c r="G10" s="63">
        <v>2.4740000000000002</v>
      </c>
      <c r="H10" s="63">
        <v>0</v>
      </c>
      <c r="I10" s="164"/>
      <c r="J10" s="63">
        <f t="shared" si="1"/>
        <v>2.4740000000000002</v>
      </c>
    </row>
    <row r="11" spans="1:10" s="62" customFormat="1" ht="16.5" x14ac:dyDescent="0.25">
      <c r="A11" s="59" t="s">
        <v>207</v>
      </c>
      <c r="B11" s="63">
        <v>0</v>
      </c>
      <c r="C11" s="63">
        <v>13.61</v>
      </c>
      <c r="D11" s="164"/>
      <c r="E11" s="63">
        <f t="shared" si="0"/>
        <v>13.61</v>
      </c>
      <c r="G11" s="63">
        <v>-15.81</v>
      </c>
      <c r="H11" s="63">
        <v>0</v>
      </c>
      <c r="I11" s="164"/>
      <c r="J11" s="63">
        <f t="shared" si="1"/>
        <v>-15.81</v>
      </c>
    </row>
    <row r="12" spans="1:10" s="62" customFormat="1" ht="16.5" x14ac:dyDescent="0.25">
      <c r="A12" s="59" t="s">
        <v>251</v>
      </c>
      <c r="B12" s="116">
        <v>1.2E-2</v>
      </c>
      <c r="C12" s="116">
        <v>5.3999999999999999E-2</v>
      </c>
      <c r="D12" s="189"/>
      <c r="E12" s="116">
        <f t="shared" si="0"/>
        <v>6.6000000000000003E-2</v>
      </c>
      <c r="G12" s="117">
        <v>-3.2</v>
      </c>
      <c r="H12" s="117">
        <v>-0.14799999999999999</v>
      </c>
      <c r="I12" s="189"/>
      <c r="J12" s="116">
        <f t="shared" si="1"/>
        <v>-3.3480000000000003</v>
      </c>
    </row>
    <row r="13" spans="1:10" s="62" customFormat="1" ht="16.5" x14ac:dyDescent="0.25">
      <c r="A13" s="54" t="s">
        <v>128</v>
      </c>
      <c r="B13" s="66">
        <f>SUM(B7:B12)</f>
        <v>-8.791999999999998</v>
      </c>
      <c r="C13" s="66">
        <f>SUM(C7:C12)</f>
        <v>-4.4709999999999983</v>
      </c>
      <c r="D13" s="149"/>
      <c r="E13" s="66">
        <f>SUM(E7:E12)</f>
        <v>-13.263000000000003</v>
      </c>
      <c r="G13" s="66">
        <f>SUM(G7:G12)</f>
        <v>-5.6510000000000007</v>
      </c>
      <c r="H13" s="66">
        <f>SUM(H7:H12)</f>
        <v>-2.1680000000000001</v>
      </c>
      <c r="I13" s="149"/>
      <c r="J13" s="66">
        <f>SUM(J7:J12)</f>
        <v>-7.8190000000000008</v>
      </c>
    </row>
    <row r="14" spans="1:10" s="62" customFormat="1" ht="16.5" x14ac:dyDescent="0.25">
      <c r="A14" s="54"/>
      <c r="B14" s="66"/>
      <c r="C14" s="66"/>
      <c r="D14" s="149"/>
      <c r="E14" s="66"/>
      <c r="G14" s="66"/>
      <c r="H14" s="66"/>
      <c r="I14" s="149"/>
      <c r="J14" s="66"/>
    </row>
    <row r="15" spans="1:10" s="62" customFormat="1" ht="16.5" x14ac:dyDescent="0.25">
      <c r="A15" s="84" t="s">
        <v>129</v>
      </c>
      <c r="D15" s="151"/>
      <c r="I15" s="151"/>
    </row>
    <row r="16" spans="1:10" s="56" customFormat="1" ht="16.5" x14ac:dyDescent="0.25">
      <c r="A16" s="54" t="s">
        <v>238</v>
      </c>
      <c r="B16" s="66">
        <v>0.34699999999999998</v>
      </c>
      <c r="C16" s="66">
        <v>8.3450000000000006</v>
      </c>
      <c r="D16" s="149"/>
      <c r="E16" s="66">
        <f>+B16+C16</f>
        <v>8.6920000000000002</v>
      </c>
      <c r="G16" s="66">
        <v>-7.1999999999999995E-2</v>
      </c>
      <c r="H16" s="66">
        <v>4.2009999999999996</v>
      </c>
      <c r="I16" s="149"/>
      <c r="J16" s="66">
        <f>+G16+H16</f>
        <v>4.1289999999999996</v>
      </c>
    </row>
    <row r="17" spans="1:10" s="56" customFormat="1" ht="16.5" x14ac:dyDescent="0.25">
      <c r="A17" s="54" t="s">
        <v>130</v>
      </c>
      <c r="B17" s="94">
        <v>-2.5000000000000001E-2</v>
      </c>
      <c r="C17" s="94">
        <v>-8.141</v>
      </c>
      <c r="D17" s="185"/>
      <c r="E17" s="94">
        <v>-0.57599999999999996</v>
      </c>
      <c r="G17" s="94">
        <v>-7.0999999999999994E-2</v>
      </c>
      <c r="H17" s="94">
        <v>0.441</v>
      </c>
      <c r="I17" s="185"/>
      <c r="J17" s="94">
        <v>0.39200000000000002</v>
      </c>
    </row>
    <row r="18" spans="1:10" s="62" customFormat="1" ht="16.5" x14ac:dyDescent="0.25">
      <c r="A18" s="59" t="s">
        <v>131</v>
      </c>
      <c r="B18" s="116">
        <v>2.0369999999999999</v>
      </c>
      <c r="C18" s="116">
        <v>-3.4220000000000002</v>
      </c>
      <c r="D18" s="189"/>
      <c r="E18" s="116">
        <f>+B18+C18</f>
        <v>-1.3850000000000002</v>
      </c>
      <c r="G18" s="117">
        <v>3.74</v>
      </c>
      <c r="H18" s="117">
        <v>0.88700000000000001</v>
      </c>
      <c r="I18" s="189"/>
      <c r="J18" s="116">
        <f>+G18+H18</f>
        <v>4.6270000000000007</v>
      </c>
    </row>
    <row r="19" spans="1:10" s="62" customFormat="1" ht="16.5" x14ac:dyDescent="0.25">
      <c r="A19" s="54" t="s">
        <v>132</v>
      </c>
      <c r="B19" s="66">
        <f>+B16+B18</f>
        <v>2.3839999999999999</v>
      </c>
      <c r="C19" s="66">
        <f>+C16+C18</f>
        <v>4.923</v>
      </c>
      <c r="D19" s="149"/>
      <c r="E19" s="66">
        <f>+E16+E18</f>
        <v>7.3070000000000004</v>
      </c>
      <c r="G19" s="66">
        <f>+G16+G18</f>
        <v>3.6680000000000001</v>
      </c>
      <c r="H19" s="66">
        <f>+H16+H18</f>
        <v>5.0879999999999992</v>
      </c>
      <c r="I19" s="149"/>
      <c r="J19" s="66">
        <f>+J16+J18</f>
        <v>8.7560000000000002</v>
      </c>
    </row>
    <row r="20" spans="1:10" s="56" customFormat="1" ht="16.5" x14ac:dyDescent="0.25">
      <c r="A20" s="54" t="s">
        <v>133</v>
      </c>
      <c r="B20" s="94">
        <v>8.3000000000000004E-2</v>
      </c>
      <c r="C20" s="94">
        <v>8.3000000000000004E-2</v>
      </c>
      <c r="D20" s="185"/>
      <c r="E20" s="94">
        <v>8.3000000000000004E-2</v>
      </c>
      <c r="G20" s="94">
        <v>9.9000000000000005E-2</v>
      </c>
      <c r="H20" s="94">
        <v>0.10299999999999999</v>
      </c>
      <c r="I20" s="185"/>
      <c r="J20" s="94">
        <v>0.10100000000000001</v>
      </c>
    </row>
    <row r="21" spans="1:10" s="62" customFormat="1" ht="16.5" x14ac:dyDescent="0.25">
      <c r="D21" s="151"/>
      <c r="I21" s="151"/>
    </row>
    <row r="22" spans="1:10" s="62" customFormat="1" ht="33" x14ac:dyDescent="0.25">
      <c r="A22" s="118" t="s">
        <v>232</v>
      </c>
      <c r="D22" s="151"/>
      <c r="I22" s="151"/>
    </row>
    <row r="23" spans="1:10" s="56" customFormat="1" ht="33" x14ac:dyDescent="0.25">
      <c r="A23" s="95" t="s">
        <v>234</v>
      </c>
      <c r="B23" s="66">
        <v>-14.657999999999999</v>
      </c>
      <c r="C23" s="66">
        <v>-12.180999999999999</v>
      </c>
      <c r="D23" s="149"/>
      <c r="E23" s="66">
        <f>+B23+C23</f>
        <v>-26.838999999999999</v>
      </c>
      <c r="G23" s="66">
        <v>-2.5230000000000001</v>
      </c>
      <c r="H23" s="66">
        <v>-0.2</v>
      </c>
      <c r="I23" s="149"/>
      <c r="J23" s="66">
        <f>+G23+H23</f>
        <v>-2.7230000000000003</v>
      </c>
    </row>
    <row r="24" spans="1:10" s="62" customFormat="1" ht="16.5" x14ac:dyDescent="0.25">
      <c r="A24" s="59" t="s">
        <v>263</v>
      </c>
      <c r="B24" s="116">
        <v>40.694000000000003</v>
      </c>
      <c r="C24" s="116">
        <v>66.064999999999998</v>
      </c>
      <c r="D24" s="189"/>
      <c r="E24" s="116">
        <f>+B24+C24</f>
        <v>106.759</v>
      </c>
      <c r="G24" s="117">
        <v>35.557000000000002</v>
      </c>
      <c r="H24" s="117">
        <v>44.417999999999999</v>
      </c>
      <c r="I24" s="189"/>
      <c r="J24" s="117">
        <v>71.453000000000003</v>
      </c>
    </row>
    <row r="25" spans="1:10" s="62" customFormat="1" ht="33" x14ac:dyDescent="0.25">
      <c r="A25" s="95" t="s">
        <v>235</v>
      </c>
      <c r="B25" s="66">
        <f>SUM(B23:B24)</f>
        <v>26.036000000000001</v>
      </c>
      <c r="C25" s="66">
        <f>SUM(C23:C24)</f>
        <v>53.884</v>
      </c>
      <c r="D25" s="149"/>
      <c r="E25" s="66">
        <f>SUM(E23:E24)</f>
        <v>79.92</v>
      </c>
      <c r="G25" s="66">
        <f>SUM(G23:G24)</f>
        <v>33.033999999999999</v>
      </c>
      <c r="H25" s="66">
        <f>SUM(H23:H24)</f>
        <v>44.217999999999996</v>
      </c>
      <c r="I25" s="149"/>
      <c r="J25" s="66">
        <f>SUM(J23:J24)</f>
        <v>68.73</v>
      </c>
    </row>
    <row r="26" spans="1:10" s="62" customFormat="1" ht="16.5" x14ac:dyDescent="0.25">
      <c r="A26" s="54"/>
      <c r="D26" s="151"/>
      <c r="I26" s="151"/>
    </row>
    <row r="27" spans="1:10" x14ac:dyDescent="0.2">
      <c r="A27" s="48"/>
      <c r="G27" s="47"/>
      <c r="H27" s="47"/>
      <c r="J27" s="47"/>
    </row>
    <row r="28" spans="1:10" x14ac:dyDescent="0.2">
      <c r="A28" s="48"/>
      <c r="G28" s="47"/>
      <c r="H28" s="47"/>
      <c r="J28" s="47"/>
    </row>
    <row r="29" spans="1:10" x14ac:dyDescent="0.2">
      <c r="A29" s="48"/>
      <c r="G29" s="47"/>
      <c r="H29" s="47"/>
      <c r="J29" s="47"/>
    </row>
    <row r="30" spans="1:10" x14ac:dyDescent="0.2">
      <c r="A30" s="48"/>
      <c r="G30" s="47"/>
      <c r="H30" s="47"/>
      <c r="J30" s="47"/>
    </row>
    <row r="31" spans="1:10" x14ac:dyDescent="0.2">
      <c r="A31" s="48"/>
      <c r="G31" s="47"/>
      <c r="H31" s="47"/>
      <c r="J31" s="47"/>
    </row>
    <row r="32" spans="1:10" x14ac:dyDescent="0.2">
      <c r="A32" s="48"/>
      <c r="G32" s="47"/>
      <c r="H32" s="47"/>
      <c r="J32" s="47"/>
    </row>
    <row r="33" spans="1:10" x14ac:dyDescent="0.2">
      <c r="A33" s="48"/>
      <c r="G33" s="47"/>
      <c r="H33" s="47"/>
      <c r="J33" s="47"/>
    </row>
    <row r="34" spans="1:10" x14ac:dyDescent="0.2">
      <c r="A34" s="48"/>
      <c r="G34" s="47"/>
      <c r="H34" s="47"/>
      <c r="J34" s="47"/>
    </row>
    <row r="35" spans="1:10" x14ac:dyDescent="0.2">
      <c r="A35" s="48"/>
      <c r="G35" s="47"/>
      <c r="H35" s="47"/>
      <c r="J35" s="47"/>
    </row>
    <row r="36" spans="1:10" x14ac:dyDescent="0.2">
      <c r="A36" s="48"/>
      <c r="G36" s="47"/>
      <c r="H36" s="47"/>
      <c r="J36" s="47"/>
    </row>
    <row r="37" spans="1:10" x14ac:dyDescent="0.2">
      <c r="A37" s="48"/>
      <c r="G37" s="47"/>
      <c r="H37" s="47"/>
      <c r="J37" s="47"/>
    </row>
    <row r="38" spans="1:10" x14ac:dyDescent="0.2">
      <c r="A38" s="48"/>
      <c r="G38" s="47"/>
      <c r="H38" s="47"/>
      <c r="J38" s="47"/>
    </row>
    <row r="39" spans="1:10" x14ac:dyDescent="0.2">
      <c r="A39" s="48"/>
      <c r="G39" s="47"/>
      <c r="H39" s="47"/>
      <c r="J39" s="47"/>
    </row>
    <row r="40" spans="1:10" x14ac:dyDescent="0.2">
      <c r="A40" s="48"/>
      <c r="G40" s="47"/>
      <c r="H40" s="47"/>
      <c r="J40" s="47"/>
    </row>
    <row r="41" spans="1:10" x14ac:dyDescent="0.2">
      <c r="A41" s="48"/>
      <c r="G41" s="47"/>
      <c r="H41" s="47"/>
      <c r="J41" s="47"/>
    </row>
    <row r="42" spans="1:10" x14ac:dyDescent="0.2">
      <c r="A42" s="114"/>
      <c r="G42" s="47"/>
      <c r="H42" s="47"/>
      <c r="J42" s="47"/>
    </row>
    <row r="43" spans="1:10" x14ac:dyDescent="0.2">
      <c r="A43" s="114"/>
      <c r="G43" s="47"/>
      <c r="H43" s="47"/>
      <c r="J43" s="47"/>
    </row>
    <row r="44" spans="1:10" x14ac:dyDescent="0.2">
      <c r="A44" s="114"/>
      <c r="G44" s="47"/>
      <c r="H44" s="47"/>
      <c r="J44" s="47"/>
    </row>
    <row r="45" spans="1:10" x14ac:dyDescent="0.2">
      <c r="A45" s="114"/>
      <c r="G45" s="47"/>
      <c r="H45" s="47"/>
      <c r="J45" s="47"/>
    </row>
    <row r="46" spans="1:10" x14ac:dyDescent="0.2">
      <c r="A46" s="114"/>
      <c r="G46" s="47"/>
      <c r="H46" s="47"/>
      <c r="J46" s="47"/>
    </row>
    <row r="47" spans="1:10" x14ac:dyDescent="0.2">
      <c r="A47" s="114"/>
      <c r="G47" s="47"/>
      <c r="H47" s="47"/>
      <c r="J47" s="47"/>
    </row>
    <row r="48" spans="1:10" x14ac:dyDescent="0.2">
      <c r="A48" s="114"/>
      <c r="G48" s="47"/>
      <c r="H48" s="47"/>
      <c r="J48" s="47"/>
    </row>
    <row r="49" spans="1:10" x14ac:dyDescent="0.2">
      <c r="A49" s="114"/>
      <c r="G49" s="47"/>
      <c r="H49" s="47"/>
      <c r="J49" s="47"/>
    </row>
    <row r="50" spans="1:10" x14ac:dyDescent="0.2">
      <c r="A50" s="114"/>
      <c r="G50" s="47"/>
      <c r="H50" s="47"/>
      <c r="J50" s="47"/>
    </row>
    <row r="51" spans="1:10" x14ac:dyDescent="0.2">
      <c r="A51" s="114"/>
      <c r="G51" s="47"/>
      <c r="H51" s="47"/>
      <c r="J51" s="47"/>
    </row>
    <row r="52" spans="1:10" x14ac:dyDescent="0.2">
      <c r="A52" s="114"/>
      <c r="G52" s="47"/>
      <c r="H52" s="47"/>
      <c r="J52" s="47"/>
    </row>
    <row r="53" spans="1:10" x14ac:dyDescent="0.2">
      <c r="A53" s="114"/>
      <c r="G53" s="47"/>
      <c r="H53" s="47"/>
      <c r="J53" s="47"/>
    </row>
    <row r="54" spans="1:10" x14ac:dyDescent="0.2">
      <c r="A54" s="114"/>
      <c r="G54" s="47"/>
      <c r="H54" s="47"/>
      <c r="J54" s="47"/>
    </row>
    <row r="55" spans="1:10" x14ac:dyDescent="0.2">
      <c r="A55" s="114"/>
      <c r="G55" s="47"/>
      <c r="H55" s="47"/>
      <c r="J55" s="47"/>
    </row>
    <row r="56" spans="1:10" x14ac:dyDescent="0.2">
      <c r="A56" s="114"/>
      <c r="G56" s="47"/>
      <c r="H56" s="47"/>
      <c r="J56" s="47"/>
    </row>
    <row r="57" spans="1:10" x14ac:dyDescent="0.2">
      <c r="A57" s="114"/>
      <c r="G57" s="47"/>
      <c r="H57" s="47"/>
      <c r="J57" s="47"/>
    </row>
    <row r="58" spans="1:10" x14ac:dyDescent="0.2">
      <c r="A58" s="114"/>
      <c r="G58" s="47"/>
      <c r="H58" s="47"/>
      <c r="J58" s="47"/>
    </row>
    <row r="59" spans="1:10" x14ac:dyDescent="0.2">
      <c r="A59" s="114"/>
      <c r="G59" s="47"/>
      <c r="H59" s="47"/>
      <c r="J59" s="47"/>
    </row>
    <row r="60" spans="1:10" x14ac:dyDescent="0.2">
      <c r="A60" s="114"/>
      <c r="G60" s="47"/>
      <c r="H60" s="47"/>
      <c r="J60" s="47"/>
    </row>
    <row r="61" spans="1:10" x14ac:dyDescent="0.2">
      <c r="A61" s="47"/>
      <c r="G61" s="47"/>
      <c r="H61" s="47"/>
      <c r="J61" s="47"/>
    </row>
    <row r="62" spans="1:10" x14ac:dyDescent="0.2">
      <c r="A62" s="47"/>
      <c r="G62" s="47"/>
      <c r="H62" s="47"/>
      <c r="J62" s="47"/>
    </row>
    <row r="63" spans="1:10" x14ac:dyDescent="0.2">
      <c r="A63" s="47"/>
      <c r="G63" s="47"/>
      <c r="H63" s="47"/>
      <c r="J63" s="47"/>
    </row>
    <row r="64" spans="1:10" x14ac:dyDescent="0.2">
      <c r="A64" s="47"/>
      <c r="G64" s="47"/>
      <c r="H64" s="47"/>
      <c r="J64" s="47"/>
    </row>
    <row r="65" spans="1:10" hidden="1" x14ac:dyDescent="0.2">
      <c r="A65" s="47"/>
      <c r="G65" s="47"/>
      <c r="H65" s="47"/>
      <c r="J65" s="47"/>
    </row>
    <row r="66" spans="1:10" s="122" customFormat="1" ht="15" hidden="1" customHeight="1" x14ac:dyDescent="0.25">
      <c r="A66" s="120" t="s">
        <v>134</v>
      </c>
      <c r="B66" s="121"/>
      <c r="C66" s="121"/>
      <c r="D66" s="190"/>
      <c r="E66" s="121"/>
      <c r="G66" s="121">
        <v>6120</v>
      </c>
      <c r="H66" s="121">
        <v>6120</v>
      </c>
      <c r="I66" s="190"/>
      <c r="J66" s="121">
        <v>6120</v>
      </c>
    </row>
    <row r="67" spans="1:10" s="122" customFormat="1" ht="15" hidden="1" x14ac:dyDescent="0.25">
      <c r="A67" s="123" t="s">
        <v>135</v>
      </c>
      <c r="B67" s="121"/>
      <c r="C67" s="121"/>
      <c r="D67" s="190"/>
      <c r="E67" s="121"/>
      <c r="G67" s="121">
        <v>35135</v>
      </c>
      <c r="H67" s="121">
        <v>35135</v>
      </c>
      <c r="I67" s="190"/>
      <c r="J67" s="121">
        <v>35135</v>
      </c>
    </row>
    <row r="68" spans="1:10" s="126" customFormat="1" ht="15" hidden="1" x14ac:dyDescent="0.25">
      <c r="A68" s="124" t="s">
        <v>136</v>
      </c>
      <c r="B68" s="125"/>
      <c r="C68" s="125"/>
      <c r="D68" s="191"/>
      <c r="E68" s="125"/>
      <c r="G68" s="125">
        <f>+G66/G67</f>
        <v>0.17418528532802049</v>
      </c>
      <c r="H68" s="125">
        <f>+H66/H67</f>
        <v>0.17418528532802049</v>
      </c>
      <c r="I68" s="191"/>
      <c r="J68" s="125">
        <f>+J66/J67</f>
        <v>0.17418528532802049</v>
      </c>
    </row>
    <row r="69" spans="1:10" s="122" customFormat="1" ht="15" hidden="1" x14ac:dyDescent="0.25">
      <c r="A69" s="123" t="s">
        <v>132</v>
      </c>
      <c r="B69" s="121"/>
      <c r="C69" s="121"/>
      <c r="D69" s="190"/>
      <c r="E69" s="121"/>
      <c r="G69" s="121">
        <v>16116</v>
      </c>
      <c r="H69" s="121">
        <v>16116</v>
      </c>
      <c r="I69" s="190"/>
      <c r="J69" s="121">
        <v>16116</v>
      </c>
    </row>
    <row r="70" spans="1:10" s="122" customFormat="1" ht="15" hidden="1" x14ac:dyDescent="0.25">
      <c r="A70" s="123" t="s">
        <v>137</v>
      </c>
      <c r="B70" s="121"/>
      <c r="C70" s="121"/>
      <c r="D70" s="190"/>
      <c r="E70" s="121"/>
      <c r="G70" s="121">
        <v>188933</v>
      </c>
      <c r="H70" s="121">
        <v>188933</v>
      </c>
      <c r="I70" s="190"/>
      <c r="J70" s="121">
        <v>188933</v>
      </c>
    </row>
    <row r="71" spans="1:10" s="126" customFormat="1" ht="15" hidden="1" x14ac:dyDescent="0.25">
      <c r="A71" s="127" t="s">
        <v>138</v>
      </c>
      <c r="B71" s="125"/>
      <c r="C71" s="125"/>
      <c r="D71" s="191"/>
      <c r="E71" s="125"/>
      <c r="G71" s="125">
        <f>++G69/G70</f>
        <v>8.5300079922512206E-2</v>
      </c>
      <c r="H71" s="125">
        <f>++H69/H70</f>
        <v>8.5300079922512206E-2</v>
      </c>
      <c r="I71" s="191"/>
      <c r="J71" s="125">
        <f>++J69/J70</f>
        <v>8.5300079922512206E-2</v>
      </c>
    </row>
    <row r="72" spans="1:10" hidden="1" x14ac:dyDescent="0.2">
      <c r="A72" s="47"/>
      <c r="G72" s="47"/>
      <c r="H72" s="47"/>
      <c r="J72" s="47"/>
    </row>
    <row r="73" spans="1:10" x14ac:dyDescent="0.2">
      <c r="A73" s="47"/>
      <c r="G73" s="47"/>
      <c r="H73" s="47"/>
      <c r="J73" s="47"/>
    </row>
    <row r="74" spans="1:10" x14ac:dyDescent="0.2">
      <c r="A74" s="47"/>
      <c r="G74" s="47"/>
      <c r="H74" s="47"/>
      <c r="J74" s="47"/>
    </row>
    <row r="75" spans="1:10" x14ac:dyDescent="0.2">
      <c r="A75" s="47"/>
      <c r="G75" s="47"/>
      <c r="H75" s="47"/>
      <c r="J75" s="47"/>
    </row>
    <row r="76" spans="1:10" x14ac:dyDescent="0.2">
      <c r="A76" s="47"/>
      <c r="G76" s="47"/>
      <c r="H76" s="47"/>
      <c r="J76" s="47"/>
    </row>
    <row r="77" spans="1:10" x14ac:dyDescent="0.2">
      <c r="A77" s="47"/>
      <c r="G77" s="47"/>
      <c r="H77" s="47"/>
      <c r="J77" s="47"/>
    </row>
    <row r="78" spans="1:10" x14ac:dyDescent="0.2">
      <c r="A78" s="47"/>
      <c r="G78" s="47"/>
      <c r="H78" s="47"/>
      <c r="J78" s="47"/>
    </row>
    <row r="79" spans="1:10" x14ac:dyDescent="0.2">
      <c r="A79" s="47"/>
      <c r="G79" s="47"/>
      <c r="H79" s="47"/>
      <c r="J79" s="47"/>
    </row>
    <row r="80" spans="1:10" x14ac:dyDescent="0.2">
      <c r="A80" s="47"/>
      <c r="G80" s="47"/>
      <c r="H80" s="47"/>
      <c r="J80" s="47"/>
    </row>
    <row r="81" spans="4:9" s="47" customFormat="1" x14ac:dyDescent="0.2">
      <c r="D81" s="165"/>
      <c r="I81" s="165"/>
    </row>
    <row r="82" spans="4:9" s="47" customFormat="1" x14ac:dyDescent="0.2">
      <c r="D82" s="165"/>
      <c r="I82" s="165"/>
    </row>
    <row r="83" spans="4:9" s="47" customFormat="1" x14ac:dyDescent="0.2">
      <c r="D83" s="165"/>
      <c r="I83" s="165"/>
    </row>
    <row r="84" spans="4:9" s="47" customFormat="1" x14ac:dyDescent="0.2">
      <c r="D84" s="165"/>
      <c r="I84" s="165"/>
    </row>
    <row r="85" spans="4:9" s="47" customFormat="1" x14ac:dyDescent="0.2">
      <c r="D85" s="165"/>
      <c r="I85" s="165"/>
    </row>
    <row r="86" spans="4:9" s="47" customFormat="1" x14ac:dyDescent="0.2">
      <c r="D86" s="165"/>
      <c r="I86" s="165"/>
    </row>
    <row r="87" spans="4:9" s="47" customFormat="1" x14ac:dyDescent="0.2">
      <c r="D87" s="165"/>
      <c r="I87" s="165"/>
    </row>
    <row r="88" spans="4:9" s="47" customFormat="1" x14ac:dyDescent="0.2">
      <c r="D88" s="165"/>
      <c r="I88" s="165"/>
    </row>
    <row r="89" spans="4:9" s="47" customFormat="1" x14ac:dyDescent="0.2">
      <c r="D89" s="165"/>
      <c r="I89" s="165"/>
    </row>
    <row r="90" spans="4:9" s="47" customFormat="1" x14ac:dyDescent="0.2">
      <c r="D90" s="165"/>
      <c r="I90" s="165"/>
    </row>
    <row r="91" spans="4:9" s="47" customFormat="1" x14ac:dyDescent="0.2">
      <c r="D91" s="165"/>
      <c r="I91" s="165"/>
    </row>
    <row r="92" spans="4:9" s="47" customFormat="1" x14ac:dyDescent="0.2">
      <c r="D92" s="165"/>
      <c r="I92" s="165"/>
    </row>
    <row r="93" spans="4:9" s="47" customFormat="1" x14ac:dyDescent="0.2">
      <c r="D93" s="165"/>
      <c r="I93" s="165"/>
    </row>
    <row r="94" spans="4:9" s="47" customFormat="1" x14ac:dyDescent="0.2">
      <c r="D94" s="165"/>
      <c r="I94" s="165"/>
    </row>
    <row r="95" spans="4:9" s="47" customFormat="1" x14ac:dyDescent="0.2">
      <c r="D95" s="165"/>
      <c r="I95" s="165"/>
    </row>
    <row r="96" spans="4:9" s="47" customFormat="1" x14ac:dyDescent="0.2">
      <c r="D96" s="165"/>
      <c r="I96" s="165"/>
    </row>
    <row r="97" spans="4:9" s="47" customFormat="1" x14ac:dyDescent="0.2">
      <c r="D97" s="165"/>
      <c r="I97" s="165"/>
    </row>
    <row r="98" spans="4:9" s="47" customFormat="1" x14ac:dyDescent="0.2">
      <c r="D98" s="165"/>
      <c r="I98" s="165"/>
    </row>
    <row r="99" spans="4:9" s="47" customFormat="1" x14ac:dyDescent="0.2">
      <c r="D99" s="165"/>
      <c r="I99" s="165"/>
    </row>
    <row r="100" spans="4:9" s="47" customFormat="1" x14ac:dyDescent="0.2">
      <c r="D100" s="165"/>
      <c r="I100" s="165"/>
    </row>
    <row r="101" spans="4:9" s="47" customFormat="1" x14ac:dyDescent="0.2">
      <c r="D101" s="165"/>
      <c r="I101" s="165"/>
    </row>
    <row r="102" spans="4:9" s="47" customFormat="1" x14ac:dyDescent="0.2">
      <c r="D102" s="165"/>
      <c r="I102" s="165"/>
    </row>
    <row r="103" spans="4:9" s="47" customFormat="1" x14ac:dyDescent="0.2">
      <c r="D103" s="165"/>
      <c r="I103" s="165"/>
    </row>
    <row r="104" spans="4:9" s="47" customFormat="1" x14ac:dyDescent="0.2">
      <c r="D104" s="165"/>
      <c r="I104" s="165"/>
    </row>
    <row r="105" spans="4:9" s="47" customFormat="1" x14ac:dyDescent="0.2">
      <c r="D105" s="165"/>
      <c r="I105" s="165"/>
    </row>
    <row r="106" spans="4:9" s="47" customFormat="1" x14ac:dyDescent="0.2">
      <c r="D106" s="165"/>
      <c r="I106" s="165"/>
    </row>
    <row r="107" spans="4:9" s="47" customFormat="1" x14ac:dyDescent="0.2">
      <c r="D107" s="165"/>
      <c r="I107" s="165"/>
    </row>
    <row r="108" spans="4:9" s="47" customFormat="1" x14ac:dyDescent="0.2">
      <c r="D108" s="165"/>
      <c r="I108" s="165"/>
    </row>
    <row r="109" spans="4:9" s="47" customFormat="1" x14ac:dyDescent="0.2">
      <c r="D109" s="165"/>
      <c r="I109" s="165"/>
    </row>
    <row r="110" spans="4:9" s="47" customFormat="1" x14ac:dyDescent="0.2">
      <c r="D110" s="165"/>
      <c r="I110" s="165"/>
    </row>
    <row r="111" spans="4:9" s="47" customFormat="1" x14ac:dyDescent="0.2">
      <c r="D111" s="165"/>
      <c r="I111" s="165"/>
    </row>
    <row r="112" spans="4:9" s="47" customFormat="1" x14ac:dyDescent="0.2">
      <c r="D112" s="165"/>
      <c r="I112" s="165"/>
    </row>
    <row r="113" spans="4:9" s="47" customFormat="1" x14ac:dyDescent="0.2">
      <c r="D113" s="165"/>
      <c r="I113" s="165"/>
    </row>
    <row r="114" spans="4:9" s="47" customFormat="1" x14ac:dyDescent="0.2">
      <c r="D114" s="165"/>
      <c r="I114" s="165"/>
    </row>
    <row r="115" spans="4:9" s="47" customFormat="1" x14ac:dyDescent="0.2">
      <c r="D115" s="165"/>
      <c r="I115" s="165"/>
    </row>
    <row r="116" spans="4:9" s="47" customFormat="1" x14ac:dyDescent="0.2">
      <c r="D116" s="165"/>
      <c r="I116" s="165"/>
    </row>
    <row r="117" spans="4:9" s="47" customFormat="1" x14ac:dyDescent="0.2">
      <c r="D117" s="165"/>
      <c r="I117" s="165"/>
    </row>
    <row r="118" spans="4:9" s="47" customFormat="1" x14ac:dyDescent="0.2">
      <c r="D118" s="165"/>
      <c r="I118" s="165"/>
    </row>
    <row r="119" spans="4:9" s="47" customFormat="1" x14ac:dyDescent="0.2">
      <c r="D119" s="165"/>
      <c r="I119" s="165"/>
    </row>
    <row r="120" spans="4:9" s="47" customFormat="1" x14ac:dyDescent="0.2">
      <c r="D120" s="165"/>
      <c r="I120" s="165"/>
    </row>
    <row r="121" spans="4:9" s="47" customFormat="1" x14ac:dyDescent="0.2">
      <c r="D121" s="165"/>
      <c r="I121" s="165"/>
    </row>
    <row r="122" spans="4:9" s="47" customFormat="1" x14ac:dyDescent="0.2">
      <c r="D122" s="165"/>
      <c r="I122" s="165"/>
    </row>
    <row r="123" spans="4:9" s="47" customFormat="1" x14ac:dyDescent="0.2">
      <c r="D123" s="165"/>
      <c r="I123" s="165"/>
    </row>
    <row r="124" spans="4:9" s="47" customFormat="1" x14ac:dyDescent="0.2">
      <c r="D124" s="165"/>
      <c r="I124" s="165"/>
    </row>
    <row r="125" spans="4:9" s="47" customFormat="1" x14ac:dyDescent="0.2">
      <c r="D125" s="165"/>
      <c r="I125" s="165"/>
    </row>
    <row r="126" spans="4:9" s="47" customFormat="1" x14ac:dyDescent="0.2">
      <c r="D126" s="165"/>
      <c r="I126" s="165"/>
    </row>
    <row r="127" spans="4:9" s="47" customFormat="1" x14ac:dyDescent="0.2">
      <c r="D127" s="165"/>
      <c r="I127" s="165"/>
    </row>
    <row r="128" spans="4:9" s="47" customFormat="1" x14ac:dyDescent="0.2">
      <c r="D128" s="165"/>
      <c r="I128" s="165"/>
    </row>
    <row r="129" spans="4:9" s="47" customFormat="1" x14ac:dyDescent="0.2">
      <c r="D129" s="165"/>
      <c r="I129" s="165"/>
    </row>
    <row r="130" spans="4:9" s="47" customFormat="1" x14ac:dyDescent="0.2">
      <c r="D130" s="165"/>
      <c r="I130" s="165"/>
    </row>
    <row r="131" spans="4:9" s="47" customFormat="1" x14ac:dyDescent="0.2">
      <c r="D131" s="165"/>
      <c r="I131" s="165"/>
    </row>
    <row r="132" spans="4:9" s="47" customFormat="1" x14ac:dyDescent="0.2">
      <c r="D132" s="165"/>
      <c r="I132" s="165"/>
    </row>
    <row r="133" spans="4:9" s="47" customFormat="1" x14ac:dyDescent="0.2">
      <c r="D133" s="165"/>
      <c r="I133" s="165"/>
    </row>
    <row r="134" spans="4:9" s="47" customFormat="1" x14ac:dyDescent="0.2">
      <c r="D134" s="165"/>
      <c r="I134" s="165"/>
    </row>
    <row r="135" spans="4:9" s="47" customFormat="1" x14ac:dyDescent="0.2">
      <c r="D135" s="165"/>
      <c r="I135" s="165"/>
    </row>
    <row r="136" spans="4:9" s="47" customFormat="1" x14ac:dyDescent="0.2">
      <c r="D136" s="165"/>
      <c r="I136" s="165"/>
    </row>
    <row r="137" spans="4:9" s="47" customFormat="1" x14ac:dyDescent="0.2">
      <c r="D137" s="165"/>
      <c r="I137" s="165"/>
    </row>
    <row r="138" spans="4:9" s="47" customFormat="1" x14ac:dyDescent="0.2">
      <c r="D138" s="165"/>
      <c r="I138" s="165"/>
    </row>
    <row r="139" spans="4:9" s="47" customFormat="1" x14ac:dyDescent="0.2">
      <c r="D139" s="165"/>
      <c r="I139" s="165"/>
    </row>
    <row r="140" spans="4:9" s="47" customFormat="1" x14ac:dyDescent="0.2">
      <c r="D140" s="165"/>
      <c r="I140" s="165"/>
    </row>
    <row r="141" spans="4:9" s="47" customFormat="1" x14ac:dyDescent="0.2">
      <c r="D141" s="165"/>
      <c r="I141" s="165"/>
    </row>
    <row r="142" spans="4:9" s="47" customFormat="1" x14ac:dyDescent="0.2">
      <c r="D142" s="165"/>
      <c r="I142" s="165"/>
    </row>
    <row r="143" spans="4:9" s="47" customFormat="1" x14ac:dyDescent="0.2">
      <c r="D143" s="165"/>
      <c r="I143" s="165"/>
    </row>
    <row r="144" spans="4:9" s="47" customFormat="1" x14ac:dyDescent="0.2">
      <c r="D144" s="165"/>
      <c r="I144" s="165"/>
    </row>
    <row r="145" spans="4:9" s="47" customFormat="1" x14ac:dyDescent="0.2">
      <c r="D145" s="165"/>
      <c r="I145" s="165"/>
    </row>
    <row r="146" spans="4:9" s="47" customFormat="1" x14ac:dyDescent="0.2">
      <c r="D146" s="165"/>
      <c r="I146" s="165"/>
    </row>
    <row r="147" spans="4:9" s="47" customFormat="1" x14ac:dyDescent="0.2">
      <c r="D147" s="165"/>
      <c r="I147" s="165"/>
    </row>
    <row r="148" spans="4:9" s="47" customFormat="1" x14ac:dyDescent="0.2">
      <c r="D148" s="165"/>
      <c r="I148" s="165"/>
    </row>
    <row r="149" spans="4:9" s="47" customFormat="1" x14ac:dyDescent="0.2">
      <c r="D149" s="165"/>
      <c r="I149" s="165"/>
    </row>
    <row r="150" spans="4:9" s="47" customFormat="1" x14ac:dyDescent="0.2">
      <c r="D150" s="165"/>
      <c r="I150" s="165"/>
    </row>
    <row r="151" spans="4:9" s="47" customFormat="1" x14ac:dyDescent="0.2">
      <c r="D151" s="165"/>
      <c r="I151" s="165"/>
    </row>
    <row r="152" spans="4:9" s="47" customFormat="1" x14ac:dyDescent="0.2">
      <c r="D152" s="165"/>
      <c r="I152" s="165"/>
    </row>
    <row r="153" spans="4:9" s="47" customFormat="1" x14ac:dyDescent="0.2">
      <c r="D153" s="165"/>
      <c r="I153" s="165"/>
    </row>
    <row r="154" spans="4:9" s="47" customFormat="1" x14ac:dyDescent="0.2">
      <c r="D154" s="165"/>
      <c r="I154" s="165"/>
    </row>
    <row r="155" spans="4:9" s="47" customFormat="1" x14ac:dyDescent="0.2">
      <c r="D155" s="165"/>
      <c r="I155" s="165"/>
    </row>
    <row r="156" spans="4:9" s="47" customFormat="1" x14ac:dyDescent="0.2">
      <c r="D156" s="165"/>
      <c r="I156" s="165"/>
    </row>
    <row r="157" spans="4:9" s="47" customFormat="1" x14ac:dyDescent="0.2">
      <c r="D157" s="165"/>
      <c r="I157" s="165"/>
    </row>
    <row r="158" spans="4:9" s="47" customFormat="1" x14ac:dyDescent="0.2">
      <c r="D158" s="165"/>
      <c r="I158" s="165"/>
    </row>
    <row r="159" spans="4:9" s="47" customFormat="1" x14ac:dyDescent="0.2">
      <c r="D159" s="165"/>
      <c r="I159" s="165"/>
    </row>
    <row r="160" spans="4:9" s="47" customFormat="1" x14ac:dyDescent="0.2">
      <c r="D160" s="165"/>
      <c r="I160" s="165"/>
    </row>
    <row r="161" spans="4:9" s="47" customFormat="1" x14ac:dyDescent="0.2">
      <c r="D161" s="165"/>
      <c r="I161" s="165"/>
    </row>
    <row r="162" spans="4:9" s="47" customFormat="1" x14ac:dyDescent="0.2">
      <c r="D162" s="165"/>
      <c r="I162" s="165"/>
    </row>
    <row r="163" spans="4:9" s="47" customFormat="1" x14ac:dyDescent="0.2">
      <c r="D163" s="165"/>
      <c r="I163" s="165"/>
    </row>
    <row r="164" spans="4:9" s="47" customFormat="1" x14ac:dyDescent="0.2">
      <c r="D164" s="165"/>
      <c r="I164" s="165"/>
    </row>
    <row r="165" spans="4:9" s="47" customFormat="1" x14ac:dyDescent="0.2">
      <c r="D165" s="165"/>
      <c r="I165" s="165"/>
    </row>
    <row r="166" spans="4:9" s="47" customFormat="1" x14ac:dyDescent="0.2">
      <c r="D166" s="165"/>
      <c r="I166" s="165"/>
    </row>
    <row r="167" spans="4:9" s="47" customFormat="1" x14ac:dyDescent="0.2">
      <c r="D167" s="165"/>
      <c r="I167" s="165"/>
    </row>
    <row r="168" spans="4:9" s="47" customFormat="1" x14ac:dyDescent="0.2">
      <c r="D168" s="165"/>
      <c r="I168" s="165"/>
    </row>
    <row r="169" spans="4:9" s="47" customFormat="1" x14ac:dyDescent="0.2">
      <c r="D169" s="165"/>
      <c r="I169" s="165"/>
    </row>
    <row r="170" spans="4:9" s="47" customFormat="1" x14ac:dyDescent="0.2">
      <c r="D170" s="165"/>
      <c r="I170" s="165"/>
    </row>
    <row r="171" spans="4:9" s="47" customFormat="1" x14ac:dyDescent="0.2">
      <c r="D171" s="165"/>
      <c r="I171" s="165"/>
    </row>
    <row r="172" spans="4:9" s="47" customFormat="1" x14ac:dyDescent="0.2">
      <c r="D172" s="165"/>
      <c r="I172" s="165"/>
    </row>
  </sheetData>
  <mergeCells count="2">
    <mergeCell ref="B3:C3"/>
    <mergeCell ref="G3:H3"/>
  </mergeCells>
  <pageMargins left="0.25" right="0.25" top="0.75" bottom="0.75" header="0.3" footer="0.3"/>
  <pageSetup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50451-C0EA-43E3-B782-537193C54070}">
  <sheetPr>
    <tabColor rgb="FF0079FF"/>
    <pageSetUpPr fitToPage="1"/>
  </sheetPr>
  <dimension ref="A1:J128"/>
  <sheetViews>
    <sheetView zoomScale="65" zoomScaleNormal="65" zoomScaleSheetLayoutView="70" workbookViewId="0">
      <pane xSplit="1" ySplit="4" topLeftCell="B5" activePane="bottomRight" state="frozen"/>
      <selection activeCell="B68" sqref="B68"/>
      <selection pane="topRight" activeCell="B68" sqref="B68"/>
      <selection pane="bottomLeft" activeCell="B68" sqref="B68"/>
      <selection pane="bottomRight" activeCell="B5" sqref="B5"/>
    </sheetView>
  </sheetViews>
  <sheetFormatPr defaultColWidth="9.140625" defaultRowHeight="11.25" outlineLevelCol="1" x14ac:dyDescent="0.2"/>
  <cols>
    <col min="1" max="1" width="90.7109375" style="74" customWidth="1"/>
    <col min="2" max="3" width="20.7109375" style="47" customWidth="1"/>
    <col min="4" max="4" width="1.42578125" style="165" customWidth="1"/>
    <col min="5" max="5" width="20.7109375" style="47" hidden="1" customWidth="1" outlineLevel="1"/>
    <col min="6" max="6" width="3.42578125" style="47" hidden="1" customWidth="1" outlineLevel="1"/>
    <col min="7" max="7" width="20.7109375" style="74" customWidth="1" collapsed="1"/>
    <col min="8" max="8" width="20.7109375" style="74" customWidth="1"/>
    <col min="9" max="9" width="1.85546875" style="165" customWidth="1"/>
    <col min="10" max="10" width="20.7109375" style="74" customWidth="1"/>
    <col min="11" max="16384" width="9.140625" style="47"/>
  </cols>
  <sheetData>
    <row r="1" spans="1:10" s="113" customFormat="1" ht="18" x14ac:dyDescent="0.25">
      <c r="A1" s="128" t="s">
        <v>220</v>
      </c>
      <c r="D1" s="165"/>
      <c r="I1" s="165"/>
    </row>
    <row r="2" spans="1:10" s="113" customFormat="1" ht="12" customHeight="1" x14ac:dyDescent="0.2">
      <c r="A2" s="129"/>
      <c r="D2" s="165"/>
      <c r="I2" s="165"/>
    </row>
    <row r="3" spans="1:10" s="7" customFormat="1" ht="30" customHeight="1" x14ac:dyDescent="0.25">
      <c r="A3" s="51"/>
      <c r="B3" s="307" t="s">
        <v>10</v>
      </c>
      <c r="C3" s="307"/>
      <c r="D3" s="166"/>
      <c r="E3" s="50" t="s">
        <v>257</v>
      </c>
      <c r="F3" s="156"/>
      <c r="G3" s="307" t="s">
        <v>10</v>
      </c>
      <c r="H3" s="307"/>
      <c r="I3" s="166"/>
      <c r="J3" s="50" t="s">
        <v>257</v>
      </c>
    </row>
    <row r="4" spans="1:10" s="7" customFormat="1" ht="30" customHeight="1" x14ac:dyDescent="0.25">
      <c r="A4" s="130" t="s">
        <v>139</v>
      </c>
      <c r="B4" s="52" t="s">
        <v>43</v>
      </c>
      <c r="C4" s="52" t="s">
        <v>258</v>
      </c>
      <c r="D4" s="167"/>
      <c r="E4" s="52" t="s">
        <v>258</v>
      </c>
      <c r="G4" s="52" t="s">
        <v>116</v>
      </c>
      <c r="H4" s="52" t="s">
        <v>259</v>
      </c>
      <c r="I4" s="167"/>
      <c r="J4" s="52" t="s">
        <v>259</v>
      </c>
    </row>
    <row r="5" spans="1:10" s="62" customFormat="1" ht="16.5" x14ac:dyDescent="0.25">
      <c r="A5" s="54"/>
      <c r="D5" s="151"/>
      <c r="I5" s="151"/>
    </row>
    <row r="6" spans="1:10" s="62" customFormat="1" ht="33" x14ac:dyDescent="0.25">
      <c r="A6" s="131" t="s">
        <v>233</v>
      </c>
      <c r="B6" s="132">
        <v>-0.23</v>
      </c>
      <c r="C6" s="132">
        <v>-0.18</v>
      </c>
      <c r="D6" s="192"/>
      <c r="E6" s="132">
        <v>-0.42</v>
      </c>
      <c r="G6" s="132">
        <v>-0.04</v>
      </c>
      <c r="H6" s="132">
        <v>0</v>
      </c>
      <c r="I6" s="192"/>
      <c r="J6" s="132">
        <v>-0.04</v>
      </c>
    </row>
    <row r="7" spans="1:10" s="104" customFormat="1" ht="33" x14ac:dyDescent="0.25">
      <c r="A7" s="131" t="s">
        <v>273</v>
      </c>
      <c r="B7" s="132">
        <v>0.4</v>
      </c>
      <c r="C7" s="132">
        <v>0.78</v>
      </c>
      <c r="D7" s="192"/>
      <c r="E7" s="132">
        <v>1.18</v>
      </c>
      <c r="G7" s="132">
        <v>0.44</v>
      </c>
      <c r="H7" s="132">
        <v>0.57999999999999996</v>
      </c>
      <c r="I7" s="192"/>
      <c r="J7" s="132">
        <v>1.01</v>
      </c>
    </row>
    <row r="8" spans="1:10" s="104" customFormat="1" ht="16.5" x14ac:dyDescent="0.25">
      <c r="A8" s="131"/>
      <c r="B8" s="132"/>
      <c r="C8" s="132"/>
      <c r="D8" s="192"/>
      <c r="E8" s="132"/>
      <c r="G8" s="132"/>
      <c r="H8" s="132"/>
      <c r="I8" s="192"/>
      <c r="J8" s="132"/>
    </row>
    <row r="9" spans="1:10" s="56" customFormat="1" ht="33" x14ac:dyDescent="0.25">
      <c r="A9" s="133" t="s">
        <v>240</v>
      </c>
      <c r="B9" s="134">
        <v>64376</v>
      </c>
      <c r="C9" s="134">
        <v>65849</v>
      </c>
      <c r="D9" s="193"/>
      <c r="E9" s="134">
        <v>64670</v>
      </c>
      <c r="G9" s="134">
        <v>65661</v>
      </c>
      <c r="H9" s="134">
        <v>65194</v>
      </c>
      <c r="I9" s="193"/>
      <c r="J9" s="134">
        <v>65417</v>
      </c>
    </row>
    <row r="10" spans="1:10" s="62" customFormat="1" ht="33" x14ac:dyDescent="0.25">
      <c r="A10" s="135" t="s">
        <v>241</v>
      </c>
      <c r="B10" s="136">
        <v>1233</v>
      </c>
      <c r="C10" s="136">
        <v>3495</v>
      </c>
      <c r="D10" s="194"/>
      <c r="E10" s="136">
        <v>2815</v>
      </c>
      <c r="G10" s="136">
        <v>10031</v>
      </c>
      <c r="H10" s="136">
        <v>10684</v>
      </c>
      <c r="I10" s="194"/>
      <c r="J10" s="136">
        <v>2311</v>
      </c>
    </row>
    <row r="11" spans="1:10" s="56" customFormat="1" ht="33.75" customHeight="1" x14ac:dyDescent="0.25">
      <c r="A11" s="133" t="s">
        <v>264</v>
      </c>
      <c r="B11" s="134">
        <f>SUM(B9:B10)</f>
        <v>65609</v>
      </c>
      <c r="C11" s="134">
        <f>SUM(C9:C10)</f>
        <v>69344</v>
      </c>
      <c r="D11" s="193"/>
      <c r="E11" s="134">
        <f>SUM(E9:E10)</f>
        <v>67485</v>
      </c>
      <c r="G11" s="134">
        <f>SUM(G9:G10)</f>
        <v>75692</v>
      </c>
      <c r="H11" s="134">
        <f>SUM(H9:H10)</f>
        <v>75878</v>
      </c>
      <c r="I11" s="193"/>
      <c r="J11" s="134">
        <f>SUM(J9:J10)</f>
        <v>67728</v>
      </c>
    </row>
    <row r="12" spans="1:10" s="104" customFormat="1" ht="16.5" x14ac:dyDescent="0.25">
      <c r="A12" s="131"/>
      <c r="B12" s="132"/>
      <c r="C12" s="132"/>
      <c r="D12" s="192"/>
      <c r="E12" s="132"/>
      <c r="G12" s="132"/>
      <c r="H12" s="132"/>
      <c r="I12" s="192"/>
      <c r="J12" s="132"/>
    </row>
    <row r="13" spans="1:10" s="62" customFormat="1" ht="4.5" customHeight="1" x14ac:dyDescent="0.25">
      <c r="A13" s="71"/>
      <c r="D13" s="151"/>
      <c r="I13" s="151"/>
    </row>
    <row r="14" spans="1:10" x14ac:dyDescent="0.2">
      <c r="A14" s="48"/>
      <c r="G14" s="47"/>
      <c r="H14" s="47"/>
      <c r="J14" s="47"/>
    </row>
    <row r="15" spans="1:10" x14ac:dyDescent="0.2">
      <c r="A15" s="114"/>
      <c r="G15" s="47"/>
      <c r="H15" s="47"/>
      <c r="J15" s="47"/>
    </row>
    <row r="16" spans="1:10" x14ac:dyDescent="0.2">
      <c r="A16" s="47"/>
      <c r="G16" s="47"/>
      <c r="H16" s="47"/>
      <c r="J16" s="47"/>
    </row>
    <row r="17" spans="4:9" s="47" customFormat="1" x14ac:dyDescent="0.2">
      <c r="D17" s="165"/>
      <c r="I17" s="165"/>
    </row>
    <row r="18" spans="4:9" s="47" customFormat="1" x14ac:dyDescent="0.2">
      <c r="D18" s="165"/>
      <c r="I18" s="165"/>
    </row>
    <row r="19" spans="4:9" s="47" customFormat="1" x14ac:dyDescent="0.2">
      <c r="D19" s="165"/>
      <c r="I19" s="165"/>
    </row>
    <row r="20" spans="4:9" s="47" customFormat="1" x14ac:dyDescent="0.2">
      <c r="D20" s="165"/>
      <c r="I20" s="165"/>
    </row>
    <row r="21" spans="4:9" s="47" customFormat="1" x14ac:dyDescent="0.2">
      <c r="D21" s="165"/>
      <c r="I21" s="165"/>
    </row>
    <row r="22" spans="4:9" s="47" customFormat="1" x14ac:dyDescent="0.2">
      <c r="D22" s="165"/>
      <c r="I22" s="165"/>
    </row>
    <row r="23" spans="4:9" s="47" customFormat="1" x14ac:dyDescent="0.2">
      <c r="D23" s="165"/>
      <c r="I23" s="165"/>
    </row>
    <row r="24" spans="4:9" s="47" customFormat="1" x14ac:dyDescent="0.2">
      <c r="D24" s="165"/>
      <c r="I24" s="165"/>
    </row>
    <row r="25" spans="4:9" s="47" customFormat="1" x14ac:dyDescent="0.2">
      <c r="D25" s="165"/>
      <c r="I25" s="165"/>
    </row>
    <row r="26" spans="4:9" s="47" customFormat="1" x14ac:dyDescent="0.2">
      <c r="D26" s="165"/>
      <c r="I26" s="165"/>
    </row>
    <row r="27" spans="4:9" s="47" customFormat="1" x14ac:dyDescent="0.2">
      <c r="D27" s="165"/>
      <c r="I27" s="165"/>
    </row>
    <row r="28" spans="4:9" s="47" customFormat="1" x14ac:dyDescent="0.2">
      <c r="D28" s="165"/>
      <c r="I28" s="165"/>
    </row>
    <row r="29" spans="4:9" s="47" customFormat="1" x14ac:dyDescent="0.2">
      <c r="D29" s="165"/>
      <c r="I29" s="165"/>
    </row>
    <row r="30" spans="4:9" s="47" customFormat="1" x14ac:dyDescent="0.2">
      <c r="D30" s="165"/>
      <c r="I30" s="165"/>
    </row>
    <row r="31" spans="4:9" s="47" customFormat="1" x14ac:dyDescent="0.2">
      <c r="D31" s="165"/>
      <c r="I31" s="165"/>
    </row>
    <row r="32" spans="4:9" s="47" customFormat="1" x14ac:dyDescent="0.2">
      <c r="D32" s="165"/>
      <c r="I32" s="165"/>
    </row>
    <row r="33" spans="4:9" s="47" customFormat="1" x14ac:dyDescent="0.2">
      <c r="D33" s="165"/>
      <c r="I33" s="165"/>
    </row>
    <row r="34" spans="4:9" s="47" customFormat="1" x14ac:dyDescent="0.2">
      <c r="D34" s="165"/>
      <c r="I34" s="165"/>
    </row>
    <row r="35" spans="4:9" s="47" customFormat="1" x14ac:dyDescent="0.2">
      <c r="D35" s="165"/>
      <c r="I35" s="165"/>
    </row>
    <row r="36" spans="4:9" s="47" customFormat="1" x14ac:dyDescent="0.2">
      <c r="D36" s="165"/>
      <c r="I36" s="165"/>
    </row>
    <row r="37" spans="4:9" s="47" customFormat="1" x14ac:dyDescent="0.2">
      <c r="D37" s="165"/>
      <c r="I37" s="165"/>
    </row>
    <row r="38" spans="4:9" s="47" customFormat="1" x14ac:dyDescent="0.2">
      <c r="D38" s="165"/>
      <c r="I38" s="165"/>
    </row>
    <row r="39" spans="4:9" s="47" customFormat="1" x14ac:dyDescent="0.2">
      <c r="D39" s="165"/>
      <c r="I39" s="165"/>
    </row>
    <row r="40" spans="4:9" s="47" customFormat="1" x14ac:dyDescent="0.2">
      <c r="D40" s="165"/>
      <c r="I40" s="165"/>
    </row>
    <row r="41" spans="4:9" s="47" customFormat="1" x14ac:dyDescent="0.2">
      <c r="D41" s="165"/>
      <c r="I41" s="165"/>
    </row>
    <row r="42" spans="4:9" s="47" customFormat="1" x14ac:dyDescent="0.2">
      <c r="D42" s="165"/>
      <c r="I42" s="165"/>
    </row>
    <row r="43" spans="4:9" s="47" customFormat="1" x14ac:dyDescent="0.2">
      <c r="D43" s="165"/>
      <c r="I43" s="165"/>
    </row>
    <row r="44" spans="4:9" s="47" customFormat="1" x14ac:dyDescent="0.2">
      <c r="D44" s="165"/>
      <c r="I44" s="165"/>
    </row>
    <row r="45" spans="4:9" s="47" customFormat="1" x14ac:dyDescent="0.2">
      <c r="D45" s="165"/>
      <c r="I45" s="165"/>
    </row>
    <row r="46" spans="4:9" s="47" customFormat="1" x14ac:dyDescent="0.2">
      <c r="D46" s="165"/>
      <c r="I46" s="165"/>
    </row>
    <row r="47" spans="4:9" s="47" customFormat="1" x14ac:dyDescent="0.2">
      <c r="D47" s="165"/>
      <c r="I47" s="165"/>
    </row>
    <row r="48" spans="4:9" s="47" customFormat="1" x14ac:dyDescent="0.2">
      <c r="D48" s="165"/>
      <c r="I48" s="165"/>
    </row>
    <row r="49" spans="4:9" s="47" customFormat="1" x14ac:dyDescent="0.2">
      <c r="D49" s="165"/>
      <c r="I49" s="165"/>
    </row>
    <row r="50" spans="4:9" s="47" customFormat="1" x14ac:dyDescent="0.2">
      <c r="D50" s="165"/>
      <c r="I50" s="165"/>
    </row>
    <row r="51" spans="4:9" s="47" customFormat="1" x14ac:dyDescent="0.2">
      <c r="D51" s="165"/>
      <c r="I51" s="165"/>
    </row>
    <row r="52" spans="4:9" s="47" customFormat="1" x14ac:dyDescent="0.2">
      <c r="D52" s="165"/>
      <c r="I52" s="165"/>
    </row>
    <row r="53" spans="4:9" s="47" customFormat="1" x14ac:dyDescent="0.2">
      <c r="D53" s="165"/>
      <c r="I53" s="165"/>
    </row>
    <row r="54" spans="4:9" s="47" customFormat="1" x14ac:dyDescent="0.2">
      <c r="D54" s="165"/>
      <c r="I54" s="165"/>
    </row>
    <row r="55" spans="4:9" s="47" customFormat="1" x14ac:dyDescent="0.2">
      <c r="D55" s="165"/>
      <c r="I55" s="165"/>
    </row>
    <row r="56" spans="4:9" s="47" customFormat="1" x14ac:dyDescent="0.2">
      <c r="D56" s="165"/>
      <c r="I56" s="165"/>
    </row>
    <row r="57" spans="4:9" s="47" customFormat="1" x14ac:dyDescent="0.2">
      <c r="D57" s="165"/>
      <c r="I57" s="165"/>
    </row>
    <row r="58" spans="4:9" s="47" customFormat="1" x14ac:dyDescent="0.2">
      <c r="D58" s="165"/>
      <c r="I58" s="165"/>
    </row>
    <row r="59" spans="4:9" s="47" customFormat="1" x14ac:dyDescent="0.2">
      <c r="D59" s="165"/>
      <c r="I59" s="165"/>
    </row>
    <row r="60" spans="4:9" s="47" customFormat="1" x14ac:dyDescent="0.2">
      <c r="D60" s="165"/>
      <c r="I60" s="165"/>
    </row>
    <row r="61" spans="4:9" s="47" customFormat="1" x14ac:dyDescent="0.2">
      <c r="D61" s="165"/>
      <c r="I61" s="165"/>
    </row>
    <row r="62" spans="4:9" s="47" customFormat="1" x14ac:dyDescent="0.2">
      <c r="D62" s="165"/>
      <c r="I62" s="165"/>
    </row>
    <row r="63" spans="4:9" s="47" customFormat="1" x14ac:dyDescent="0.2">
      <c r="D63" s="165"/>
      <c r="I63" s="165"/>
    </row>
    <row r="64" spans="4:9" s="47" customFormat="1" x14ac:dyDescent="0.2">
      <c r="D64" s="165"/>
      <c r="I64" s="165"/>
    </row>
    <row r="65" spans="4:9" s="47" customFormat="1" x14ac:dyDescent="0.2">
      <c r="D65" s="165"/>
      <c r="I65" s="165"/>
    </row>
    <row r="66" spans="4:9" s="47" customFormat="1" x14ac:dyDescent="0.2">
      <c r="D66" s="165"/>
      <c r="I66" s="165"/>
    </row>
    <row r="67" spans="4:9" s="47" customFormat="1" x14ac:dyDescent="0.2">
      <c r="D67" s="165"/>
      <c r="I67" s="165"/>
    </row>
    <row r="68" spans="4:9" s="47" customFormat="1" x14ac:dyDescent="0.2">
      <c r="D68" s="165"/>
      <c r="I68" s="165"/>
    </row>
    <row r="69" spans="4:9" s="47" customFormat="1" x14ac:dyDescent="0.2">
      <c r="D69" s="165"/>
      <c r="I69" s="165"/>
    </row>
    <row r="70" spans="4:9" s="47" customFormat="1" x14ac:dyDescent="0.2">
      <c r="D70" s="165"/>
      <c r="I70" s="165"/>
    </row>
    <row r="71" spans="4:9" s="47" customFormat="1" x14ac:dyDescent="0.2">
      <c r="D71" s="165"/>
      <c r="I71" s="165"/>
    </row>
    <row r="72" spans="4:9" s="47" customFormat="1" x14ac:dyDescent="0.2">
      <c r="D72" s="165"/>
      <c r="I72" s="165"/>
    </row>
    <row r="73" spans="4:9" s="47" customFormat="1" x14ac:dyDescent="0.2">
      <c r="D73" s="165"/>
      <c r="I73" s="165"/>
    </row>
    <row r="74" spans="4:9" s="47" customFormat="1" x14ac:dyDescent="0.2">
      <c r="D74" s="165"/>
      <c r="I74" s="165"/>
    </row>
    <row r="75" spans="4:9" s="47" customFormat="1" x14ac:dyDescent="0.2">
      <c r="D75" s="165"/>
      <c r="I75" s="165"/>
    </row>
    <row r="76" spans="4:9" s="47" customFormat="1" x14ac:dyDescent="0.2">
      <c r="D76" s="165"/>
      <c r="I76" s="165"/>
    </row>
    <row r="77" spans="4:9" s="47" customFormat="1" x14ac:dyDescent="0.2">
      <c r="D77" s="165"/>
      <c r="I77" s="165"/>
    </row>
    <row r="78" spans="4:9" s="47" customFormat="1" x14ac:dyDescent="0.2">
      <c r="D78" s="165"/>
      <c r="I78" s="165"/>
    </row>
    <row r="79" spans="4:9" s="47" customFormat="1" x14ac:dyDescent="0.2">
      <c r="D79" s="165"/>
      <c r="I79" s="165"/>
    </row>
    <row r="80" spans="4:9" s="47" customFormat="1" x14ac:dyDescent="0.2">
      <c r="D80" s="165"/>
      <c r="I80" s="165"/>
    </row>
    <row r="81" spans="4:9" s="47" customFormat="1" x14ac:dyDescent="0.2">
      <c r="D81" s="165"/>
      <c r="I81" s="165"/>
    </row>
    <row r="82" spans="4:9" s="47" customFormat="1" x14ac:dyDescent="0.2">
      <c r="D82" s="165"/>
      <c r="I82" s="165"/>
    </row>
    <row r="83" spans="4:9" s="47" customFormat="1" x14ac:dyDescent="0.2">
      <c r="D83" s="165"/>
      <c r="I83" s="165"/>
    </row>
    <row r="84" spans="4:9" s="47" customFormat="1" x14ac:dyDescent="0.2">
      <c r="D84" s="165"/>
      <c r="I84" s="165"/>
    </row>
    <row r="85" spans="4:9" s="47" customFormat="1" x14ac:dyDescent="0.2">
      <c r="D85" s="165"/>
      <c r="I85" s="165"/>
    </row>
    <row r="86" spans="4:9" s="47" customFormat="1" x14ac:dyDescent="0.2">
      <c r="D86" s="165"/>
      <c r="I86" s="165"/>
    </row>
    <row r="87" spans="4:9" s="47" customFormat="1" x14ac:dyDescent="0.2">
      <c r="D87" s="165"/>
      <c r="I87" s="165"/>
    </row>
    <row r="88" spans="4:9" s="47" customFormat="1" x14ac:dyDescent="0.2">
      <c r="D88" s="165"/>
      <c r="I88" s="165"/>
    </row>
    <row r="89" spans="4:9" s="47" customFormat="1" x14ac:dyDescent="0.2">
      <c r="D89" s="165"/>
      <c r="I89" s="165"/>
    </row>
    <row r="90" spans="4:9" s="47" customFormat="1" x14ac:dyDescent="0.2">
      <c r="D90" s="165"/>
      <c r="I90" s="165"/>
    </row>
    <row r="91" spans="4:9" s="47" customFormat="1" x14ac:dyDescent="0.2">
      <c r="D91" s="165"/>
      <c r="I91" s="165"/>
    </row>
    <row r="92" spans="4:9" s="47" customFormat="1" x14ac:dyDescent="0.2">
      <c r="D92" s="165"/>
      <c r="I92" s="165"/>
    </row>
    <row r="93" spans="4:9" s="47" customFormat="1" x14ac:dyDescent="0.2">
      <c r="D93" s="165"/>
      <c r="I93" s="165"/>
    </row>
    <row r="94" spans="4:9" s="47" customFormat="1" x14ac:dyDescent="0.2">
      <c r="D94" s="165"/>
      <c r="I94" s="165"/>
    </row>
    <row r="95" spans="4:9" s="47" customFormat="1" x14ac:dyDescent="0.2">
      <c r="D95" s="165"/>
      <c r="I95" s="165"/>
    </row>
    <row r="96" spans="4:9" s="47" customFormat="1" x14ac:dyDescent="0.2">
      <c r="D96" s="165"/>
      <c r="I96" s="165"/>
    </row>
    <row r="97" spans="4:9" s="47" customFormat="1" x14ac:dyDescent="0.2">
      <c r="D97" s="165"/>
      <c r="I97" s="165"/>
    </row>
    <row r="98" spans="4:9" s="47" customFormat="1" x14ac:dyDescent="0.2">
      <c r="D98" s="165"/>
      <c r="I98" s="165"/>
    </row>
    <row r="99" spans="4:9" s="47" customFormat="1" x14ac:dyDescent="0.2">
      <c r="D99" s="165"/>
      <c r="I99" s="165"/>
    </row>
    <row r="100" spans="4:9" s="47" customFormat="1" x14ac:dyDescent="0.2">
      <c r="D100" s="165"/>
      <c r="I100" s="165"/>
    </row>
    <row r="101" spans="4:9" s="47" customFormat="1" x14ac:dyDescent="0.2">
      <c r="D101" s="165"/>
      <c r="I101" s="165"/>
    </row>
    <row r="102" spans="4:9" s="47" customFormat="1" x14ac:dyDescent="0.2">
      <c r="D102" s="165"/>
      <c r="I102" s="165"/>
    </row>
    <row r="103" spans="4:9" s="47" customFormat="1" x14ac:dyDescent="0.2">
      <c r="D103" s="165"/>
      <c r="I103" s="165"/>
    </row>
    <row r="104" spans="4:9" s="47" customFormat="1" x14ac:dyDescent="0.2">
      <c r="D104" s="165"/>
      <c r="I104" s="165"/>
    </row>
    <row r="105" spans="4:9" s="47" customFormat="1" x14ac:dyDescent="0.2">
      <c r="D105" s="165"/>
      <c r="I105" s="165"/>
    </row>
    <row r="106" spans="4:9" s="47" customFormat="1" x14ac:dyDescent="0.2">
      <c r="D106" s="165"/>
      <c r="I106" s="165"/>
    </row>
    <row r="107" spans="4:9" s="47" customFormat="1" x14ac:dyDescent="0.2">
      <c r="D107" s="165"/>
      <c r="I107" s="165"/>
    </row>
    <row r="108" spans="4:9" s="47" customFormat="1" x14ac:dyDescent="0.2">
      <c r="D108" s="165"/>
      <c r="I108" s="165"/>
    </row>
    <row r="109" spans="4:9" s="47" customFormat="1" x14ac:dyDescent="0.2">
      <c r="D109" s="165"/>
      <c r="I109" s="165"/>
    </row>
    <row r="110" spans="4:9" s="47" customFormat="1" x14ac:dyDescent="0.2">
      <c r="D110" s="165"/>
      <c r="I110" s="165"/>
    </row>
    <row r="111" spans="4:9" s="47" customFormat="1" x14ac:dyDescent="0.2">
      <c r="D111" s="165"/>
      <c r="I111" s="165"/>
    </row>
    <row r="112" spans="4:9" s="47" customFormat="1" x14ac:dyDescent="0.2">
      <c r="D112" s="165"/>
      <c r="I112" s="165"/>
    </row>
    <row r="113" spans="4:9" s="47" customFormat="1" x14ac:dyDescent="0.2">
      <c r="D113" s="165"/>
      <c r="I113" s="165"/>
    </row>
    <row r="114" spans="4:9" s="47" customFormat="1" x14ac:dyDescent="0.2">
      <c r="D114" s="165"/>
      <c r="I114" s="165"/>
    </row>
    <row r="115" spans="4:9" s="47" customFormat="1" x14ac:dyDescent="0.2">
      <c r="D115" s="165"/>
      <c r="I115" s="165"/>
    </row>
    <row r="116" spans="4:9" s="47" customFormat="1" x14ac:dyDescent="0.2">
      <c r="D116" s="165"/>
      <c r="I116" s="165"/>
    </row>
    <row r="117" spans="4:9" s="47" customFormat="1" x14ac:dyDescent="0.2">
      <c r="D117" s="165"/>
      <c r="I117" s="165"/>
    </row>
    <row r="118" spans="4:9" s="47" customFormat="1" x14ac:dyDescent="0.2">
      <c r="D118" s="165"/>
      <c r="I118" s="165"/>
    </row>
    <row r="119" spans="4:9" s="47" customFormat="1" x14ac:dyDescent="0.2">
      <c r="D119" s="165"/>
      <c r="I119" s="165"/>
    </row>
    <row r="120" spans="4:9" s="47" customFormat="1" x14ac:dyDescent="0.2">
      <c r="D120" s="165"/>
      <c r="I120" s="165"/>
    </row>
    <row r="121" spans="4:9" s="47" customFormat="1" x14ac:dyDescent="0.2">
      <c r="D121" s="165"/>
      <c r="I121" s="165"/>
    </row>
    <row r="122" spans="4:9" s="47" customFormat="1" x14ac:dyDescent="0.2">
      <c r="D122" s="165"/>
      <c r="I122" s="165"/>
    </row>
    <row r="123" spans="4:9" s="47" customFormat="1" x14ac:dyDescent="0.2">
      <c r="D123" s="165"/>
      <c r="I123" s="165"/>
    </row>
    <row r="124" spans="4:9" s="47" customFormat="1" x14ac:dyDescent="0.2">
      <c r="D124" s="165"/>
      <c r="I124" s="165"/>
    </row>
    <row r="125" spans="4:9" s="47" customFormat="1" x14ac:dyDescent="0.2">
      <c r="D125" s="165"/>
      <c r="I125" s="165"/>
    </row>
    <row r="126" spans="4:9" s="47" customFormat="1" x14ac:dyDescent="0.2">
      <c r="D126" s="165"/>
      <c r="I126" s="165"/>
    </row>
    <row r="127" spans="4:9" s="47" customFormat="1" x14ac:dyDescent="0.2">
      <c r="D127" s="165"/>
      <c r="I127" s="165"/>
    </row>
    <row r="128" spans="4:9" s="47" customFormat="1" x14ac:dyDescent="0.2">
      <c r="D128" s="165"/>
      <c r="I128" s="165"/>
    </row>
  </sheetData>
  <mergeCells count="2">
    <mergeCell ref="B3:C3"/>
    <mergeCell ref="G3:H3"/>
  </mergeCells>
  <pageMargins left="0.25" right="0.25" top="0.75" bottom="0.75" header="0.3" footer="0.3"/>
  <pageSetup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0353-BDC3-4F18-8DAA-1428C81DC1CD}">
  <sheetPr>
    <tabColor rgb="FF0079FF"/>
    <pageSetUpPr fitToPage="1"/>
  </sheetPr>
  <dimension ref="A1:I22"/>
  <sheetViews>
    <sheetView zoomScale="65" zoomScaleNormal="65" zoomScaleSheetLayoutView="100" workbookViewId="0">
      <pane xSplit="1" ySplit="4" topLeftCell="B5" activePane="bottomRight" state="frozen"/>
      <selection activeCell="L76" sqref="L76"/>
      <selection pane="topRight" activeCell="L76" sqref="L76"/>
      <selection pane="bottomLeft" activeCell="L76" sqref="L76"/>
      <selection pane="bottomRight" activeCell="B5" sqref="B5"/>
    </sheetView>
  </sheetViews>
  <sheetFormatPr defaultColWidth="9.140625" defaultRowHeight="12.75" x14ac:dyDescent="0.2"/>
  <cols>
    <col min="1" max="1" width="128.7109375" style="137" bestFit="1" customWidth="1"/>
    <col min="2" max="4" width="20.7109375" style="137" customWidth="1"/>
    <col min="5" max="16384" width="9.140625" style="137"/>
  </cols>
  <sheetData>
    <row r="1" spans="1:9" ht="18" x14ac:dyDescent="0.25">
      <c r="A1" s="112" t="s">
        <v>140</v>
      </c>
    </row>
    <row r="2" spans="1:9" s="47" customFormat="1" ht="11.25" x14ac:dyDescent="0.2">
      <c r="A2" s="48"/>
    </row>
    <row r="3" spans="1:9" s="7" customFormat="1" ht="30" customHeight="1" x14ac:dyDescent="0.25">
      <c r="A3" s="49"/>
      <c r="B3" s="50" t="s">
        <v>141</v>
      </c>
      <c r="C3" s="267" t="s">
        <v>141</v>
      </c>
      <c r="D3" s="50" t="s">
        <v>141</v>
      </c>
    </row>
    <row r="4" spans="1:9" s="7" customFormat="1" ht="30" customHeight="1" x14ac:dyDescent="0.25">
      <c r="A4" s="51" t="s">
        <v>13</v>
      </c>
      <c r="B4" s="52" t="s">
        <v>44</v>
      </c>
      <c r="C4" s="52" t="s">
        <v>116</v>
      </c>
      <c r="D4" s="52" t="s">
        <v>259</v>
      </c>
    </row>
    <row r="5" spans="1:9" s="62" customFormat="1" ht="16.5" x14ac:dyDescent="0.25">
      <c r="A5" s="54"/>
      <c r="B5" s="66"/>
      <c r="C5" s="66"/>
      <c r="D5" s="66"/>
      <c r="E5" s="66"/>
      <c r="F5" s="66"/>
      <c r="H5" s="66"/>
      <c r="I5" s="119"/>
    </row>
    <row r="6" spans="1:9" s="62" customFormat="1" ht="16.5" x14ac:dyDescent="0.25">
      <c r="A6" s="138" t="s">
        <v>142</v>
      </c>
      <c r="B6" s="85">
        <v>386.71300000000002</v>
      </c>
      <c r="C6" s="85">
        <v>386.887</v>
      </c>
      <c r="D6" s="85">
        <v>0</v>
      </c>
    </row>
    <row r="7" spans="1:9" s="62" customFormat="1" ht="16.5" x14ac:dyDescent="0.25">
      <c r="A7" s="138" t="s">
        <v>143</v>
      </c>
      <c r="B7" s="139">
        <v>402.78100000000001</v>
      </c>
      <c r="C7" s="139">
        <v>405.61399999999998</v>
      </c>
      <c r="D7" s="139">
        <v>405.87299999999999</v>
      </c>
    </row>
    <row r="8" spans="1:9" s="62" customFormat="1" ht="16.5" x14ac:dyDescent="0.25">
      <c r="A8" s="71" t="s">
        <v>144</v>
      </c>
      <c r="B8" s="140">
        <v>7.5179999999999998</v>
      </c>
      <c r="C8" s="140">
        <v>9.3859999999999992</v>
      </c>
      <c r="D8" s="140">
        <v>9.1270000000000007</v>
      </c>
    </row>
    <row r="9" spans="1:9" s="56" customFormat="1" ht="16.5" x14ac:dyDescent="0.25">
      <c r="A9" s="73" t="s">
        <v>145</v>
      </c>
      <c r="B9" s="141">
        <f t="shared" ref="B9" si="0">SUM(B6:B8)</f>
        <v>797.01200000000006</v>
      </c>
      <c r="C9" s="141">
        <f t="shared" ref="C9:D9" si="1">SUM(C6:C8)</f>
        <v>801.88699999999994</v>
      </c>
      <c r="D9" s="141">
        <f t="shared" si="1"/>
        <v>415</v>
      </c>
    </row>
    <row r="10" spans="1:9" s="62" customFormat="1" ht="16.5" x14ac:dyDescent="0.25">
      <c r="A10" s="138" t="s">
        <v>146</v>
      </c>
      <c r="B10" s="93"/>
      <c r="C10" s="93"/>
      <c r="D10" s="93"/>
    </row>
    <row r="11" spans="1:9" s="62" customFormat="1" ht="16.5" x14ac:dyDescent="0.25">
      <c r="A11" s="138" t="s">
        <v>147</v>
      </c>
      <c r="B11" s="139">
        <v>585.27300000000002</v>
      </c>
      <c r="C11" s="139">
        <v>359.41800000000001</v>
      </c>
      <c r="D11" s="139">
        <v>320.43900000000002</v>
      </c>
    </row>
    <row r="12" spans="1:9" s="62" customFormat="1" ht="16.5" x14ac:dyDescent="0.25">
      <c r="A12" s="138" t="s">
        <v>148</v>
      </c>
      <c r="B12" s="139">
        <v>1.4999999999999999E-2</v>
      </c>
      <c r="C12" s="139">
        <v>389.79500000000002</v>
      </c>
      <c r="D12" s="139">
        <v>1.4E-2</v>
      </c>
    </row>
    <row r="13" spans="1:9" s="62" customFormat="1" ht="16.5" x14ac:dyDescent="0.25">
      <c r="A13" s="71" t="s">
        <v>149</v>
      </c>
      <c r="B13" s="139">
        <v>46.3</v>
      </c>
      <c r="C13" s="139">
        <v>0.66800000000000004</v>
      </c>
      <c r="D13" s="139">
        <v>0.66600000000000004</v>
      </c>
    </row>
    <row r="14" spans="1:9" s="62" customFormat="1" ht="16.5" x14ac:dyDescent="0.25">
      <c r="A14" s="71" t="s">
        <v>150</v>
      </c>
      <c r="B14" s="140">
        <v>0.65100000000000002</v>
      </c>
      <c r="C14" s="140">
        <v>0.48299999999999998</v>
      </c>
      <c r="D14" s="140">
        <v>0.44600000000000001</v>
      </c>
    </row>
    <row r="15" spans="1:9" s="56" customFormat="1" ht="16.5" x14ac:dyDescent="0.25">
      <c r="A15" s="142" t="s">
        <v>151</v>
      </c>
      <c r="B15" s="269">
        <f>+B9-SUM(B11:B14)</f>
        <v>164.77300000000014</v>
      </c>
      <c r="C15" s="269">
        <f>+C9-SUM(C11:C14)</f>
        <v>51.523000000000025</v>
      </c>
      <c r="D15" s="269">
        <f>+D9-SUM(D11:D14)</f>
        <v>93.434999999999945</v>
      </c>
    </row>
    <row r="20" spans="2:4" s="143" customFormat="1" x14ac:dyDescent="0.2">
      <c r="B20" s="144"/>
      <c r="C20" s="144"/>
      <c r="D20" s="144"/>
    </row>
    <row r="21" spans="2:4" s="145" customFormat="1" x14ac:dyDescent="0.2"/>
    <row r="22" spans="2:4" s="143" customFormat="1" x14ac:dyDescent="0.2"/>
  </sheetData>
  <pageMargins left="0.25" right="0.25" top="0.75" bottom="0.75" header="0.3" footer="0.3"/>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AC8B-E4D9-4DBE-9B08-1BF1DAFCD7DF}">
  <sheetPr>
    <tabColor rgb="FF0079FF"/>
    <pageSetUpPr fitToPage="1"/>
  </sheetPr>
  <dimension ref="B1:C16"/>
  <sheetViews>
    <sheetView zoomScale="65" zoomScaleNormal="65" zoomScaleSheetLayoutView="70" workbookViewId="0"/>
  </sheetViews>
  <sheetFormatPr defaultColWidth="9.140625" defaultRowHeight="16.5" x14ac:dyDescent="0.25"/>
  <cols>
    <col min="1" max="1" width="9.140625" style="62"/>
    <col min="2" max="2" width="5.7109375" style="62" customWidth="1"/>
    <col min="3" max="3" width="200.5703125" style="62" customWidth="1"/>
    <col min="4" max="4" width="7.7109375" style="62" customWidth="1"/>
    <col min="5" max="16384" width="9.140625" style="62"/>
  </cols>
  <sheetData>
    <row r="1" spans="2:3" ht="18" x14ac:dyDescent="0.25">
      <c r="C1" s="102" t="s">
        <v>7</v>
      </c>
    </row>
    <row r="2" spans="2:3" x14ac:dyDescent="0.25">
      <c r="C2" s="78"/>
    </row>
    <row r="3" spans="2:3" x14ac:dyDescent="0.25">
      <c r="C3" s="62" t="s">
        <v>95</v>
      </c>
    </row>
    <row r="5" spans="2:3" s="104" customFormat="1" x14ac:dyDescent="0.25">
      <c r="B5" s="103"/>
      <c r="C5" s="105"/>
    </row>
    <row r="6" spans="2:3" s="104" customFormat="1" ht="33" x14ac:dyDescent="0.25">
      <c r="B6" s="106" t="s">
        <v>215</v>
      </c>
      <c r="C6" s="103" t="s">
        <v>96</v>
      </c>
    </row>
    <row r="7" spans="2:3" s="104" customFormat="1" x14ac:dyDescent="0.25">
      <c r="B7" s="103"/>
    </row>
    <row r="8" spans="2:3" s="104" customFormat="1" x14ac:dyDescent="0.25">
      <c r="B8" s="106" t="s">
        <v>216</v>
      </c>
      <c r="C8" s="62" t="s">
        <v>275</v>
      </c>
    </row>
    <row r="9" spans="2:3" s="104" customFormat="1" x14ac:dyDescent="0.25"/>
    <row r="10" spans="2:3" x14ac:dyDescent="0.25">
      <c r="B10" s="106" t="s">
        <v>217</v>
      </c>
      <c r="C10" s="103" t="s">
        <v>218</v>
      </c>
    </row>
    <row r="12" spans="2:3" s="104" customFormat="1" x14ac:dyDescent="0.25">
      <c r="B12" s="106" t="s">
        <v>262</v>
      </c>
      <c r="C12" s="103" t="s">
        <v>274</v>
      </c>
    </row>
    <row r="13" spans="2:3" x14ac:dyDescent="0.25">
      <c r="B13" s="106"/>
    </row>
    <row r="14" spans="2:3" x14ac:dyDescent="0.25">
      <c r="B14" s="106"/>
    </row>
    <row r="16" spans="2:3" x14ac:dyDescent="0.25">
      <c r="B16" s="106"/>
    </row>
  </sheetData>
  <pageMargins left="0.25" right="0.25" top="0.75" bottom="0.75" header="0.3" footer="0.3"/>
  <pageSetup scale="64" orientation="landscape" r:id="rId1"/>
  <ignoredErrors>
    <ignoredError sqref="B6 B8 B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F4BE7-D3C1-4539-A90C-6EB07B3130F3}">
  <sheetPr>
    <tabColor rgb="FF0079FF"/>
    <pageSetUpPr fitToPage="1"/>
  </sheetPr>
  <dimension ref="B1:H48"/>
  <sheetViews>
    <sheetView zoomScale="65" zoomScaleNormal="65" zoomScaleSheetLayoutView="70" workbookViewId="0"/>
  </sheetViews>
  <sheetFormatPr defaultColWidth="9.140625" defaultRowHeight="16.5" x14ac:dyDescent="0.25"/>
  <cols>
    <col min="1" max="1" width="9.140625" style="62"/>
    <col min="2" max="2" width="196.7109375" style="44" customWidth="1"/>
    <col min="3" max="16384" width="9.140625" style="62"/>
  </cols>
  <sheetData>
    <row r="1" spans="2:8" ht="18" x14ac:dyDescent="0.25">
      <c r="B1" s="107" t="s">
        <v>219</v>
      </c>
      <c r="C1" s="108"/>
      <c r="D1" s="108"/>
      <c r="E1" s="108"/>
      <c r="F1" s="108"/>
      <c r="G1" s="108"/>
      <c r="H1" s="108"/>
    </row>
    <row r="3" spans="2:8" ht="148.5" x14ac:dyDescent="0.25">
      <c r="B3" s="45" t="s">
        <v>242</v>
      </c>
    </row>
    <row r="4" spans="2:8" ht="33" x14ac:dyDescent="0.25">
      <c r="B4" s="45" t="s">
        <v>97</v>
      </c>
    </row>
    <row r="5" spans="2:8" ht="33" x14ac:dyDescent="0.25">
      <c r="B5" s="109" t="s">
        <v>98</v>
      </c>
    </row>
    <row r="6" spans="2:8" x14ac:dyDescent="0.25">
      <c r="B6" s="109" t="s">
        <v>99</v>
      </c>
    </row>
    <row r="7" spans="2:8" ht="33" x14ac:dyDescent="0.25">
      <c r="B7" s="109" t="s">
        <v>100</v>
      </c>
    </row>
    <row r="8" spans="2:8" x14ac:dyDescent="0.25">
      <c r="B8" s="45" t="s">
        <v>101</v>
      </c>
    </row>
    <row r="9" spans="2:8" ht="82.5" x14ac:dyDescent="0.25">
      <c r="B9" s="45" t="s">
        <v>102</v>
      </c>
    </row>
    <row r="11" spans="2:8" x14ac:dyDescent="0.25">
      <c r="B11" s="45" t="s">
        <v>103</v>
      </c>
    </row>
    <row r="12" spans="2:8" ht="82.5" x14ac:dyDescent="0.25">
      <c r="B12" s="109" t="s">
        <v>104</v>
      </c>
    </row>
    <row r="13" spans="2:8" ht="66" x14ac:dyDescent="0.25">
      <c r="B13" s="109" t="s">
        <v>105</v>
      </c>
    </row>
    <row r="14" spans="2:8" ht="99" x14ac:dyDescent="0.25">
      <c r="B14" s="109" t="s">
        <v>106</v>
      </c>
    </row>
    <row r="15" spans="2:8" ht="82.5" x14ac:dyDescent="0.25">
      <c r="B15" s="109" t="s">
        <v>243</v>
      </c>
    </row>
    <row r="16" spans="2:8" ht="132" x14ac:dyDescent="0.25">
      <c r="B16" s="109" t="s">
        <v>265</v>
      </c>
    </row>
    <row r="17" spans="2:2" ht="39.75" customHeight="1" x14ac:dyDescent="0.25">
      <c r="B17" s="109" t="s">
        <v>266</v>
      </c>
    </row>
    <row r="18" spans="2:2" ht="166.5" customHeight="1" x14ac:dyDescent="0.25">
      <c r="B18" s="109" t="s">
        <v>270</v>
      </c>
    </row>
    <row r="19" spans="2:2" ht="82.5" x14ac:dyDescent="0.25">
      <c r="B19" s="109" t="s">
        <v>252</v>
      </c>
    </row>
    <row r="20" spans="2:2" ht="66" x14ac:dyDescent="0.25">
      <c r="B20" s="109" t="s">
        <v>107</v>
      </c>
    </row>
    <row r="21" spans="2:2" ht="117.75" customHeight="1" x14ac:dyDescent="0.25">
      <c r="B21" s="110" t="s">
        <v>267</v>
      </c>
    </row>
    <row r="22" spans="2:2" ht="49.5" x14ac:dyDescent="0.25">
      <c r="B22" s="109" t="s">
        <v>253</v>
      </c>
    </row>
    <row r="23" spans="2:2" ht="55.5" customHeight="1" x14ac:dyDescent="0.25">
      <c r="B23" s="110" t="s">
        <v>236</v>
      </c>
    </row>
    <row r="24" spans="2:2" ht="49.5" x14ac:dyDescent="0.25">
      <c r="B24" s="110" t="s">
        <v>271</v>
      </c>
    </row>
    <row r="25" spans="2:2" ht="8.25" customHeight="1" x14ac:dyDescent="0.25"/>
    <row r="26" spans="2:2" ht="8.25" customHeight="1" x14ac:dyDescent="0.25"/>
    <row r="27" spans="2:2" ht="148.5" x14ac:dyDescent="0.25">
      <c r="B27" s="109" t="s">
        <v>244</v>
      </c>
    </row>
    <row r="28" spans="2:2" x14ac:dyDescent="0.25">
      <c r="B28" s="109"/>
    </row>
    <row r="29" spans="2:2" x14ac:dyDescent="0.25">
      <c r="B29" s="111" t="s">
        <v>237</v>
      </c>
    </row>
    <row r="30" spans="2:2" ht="31.5" customHeight="1" x14ac:dyDescent="0.25">
      <c r="B30" s="45" t="s">
        <v>245</v>
      </c>
    </row>
    <row r="31" spans="2:2" ht="31.5" customHeight="1" x14ac:dyDescent="0.25">
      <c r="B31" s="62" t="s">
        <v>246</v>
      </c>
    </row>
    <row r="32" spans="2:2" ht="49.5" customHeight="1" x14ac:dyDescent="0.25">
      <c r="B32" s="45" t="s">
        <v>108</v>
      </c>
    </row>
    <row r="33" spans="2:2" x14ac:dyDescent="0.25">
      <c r="B33" s="45"/>
    </row>
    <row r="34" spans="2:2" ht="33" x14ac:dyDescent="0.25">
      <c r="B34" s="45" t="s">
        <v>109</v>
      </c>
    </row>
    <row r="35" spans="2:2" ht="35.25" customHeight="1" x14ac:dyDescent="0.25">
      <c r="B35" s="45" t="s">
        <v>110</v>
      </c>
    </row>
    <row r="36" spans="2:2" ht="9.75" customHeight="1" x14ac:dyDescent="0.25">
      <c r="B36" s="45"/>
    </row>
    <row r="37" spans="2:2" ht="40.5" customHeight="1" x14ac:dyDescent="0.25">
      <c r="B37" s="45" t="s">
        <v>111</v>
      </c>
    </row>
    <row r="38" spans="2:2" x14ac:dyDescent="0.25">
      <c r="B38" s="45"/>
    </row>
    <row r="39" spans="2:2" ht="82.5" x14ac:dyDescent="0.25">
      <c r="B39" s="45" t="s">
        <v>256</v>
      </c>
    </row>
    <row r="40" spans="2:2" x14ac:dyDescent="0.25">
      <c r="B40" s="45"/>
    </row>
    <row r="41" spans="2:2" x14ac:dyDescent="0.25">
      <c r="B41" s="111" t="s">
        <v>112</v>
      </c>
    </row>
    <row r="42" spans="2:2" ht="82.5" x14ac:dyDescent="0.25">
      <c r="B42" s="45" t="s">
        <v>269</v>
      </c>
    </row>
    <row r="43" spans="2:2" x14ac:dyDescent="0.25">
      <c r="B43" s="45"/>
    </row>
    <row r="44" spans="2:2" x14ac:dyDescent="0.25">
      <c r="B44" s="111" t="s">
        <v>113</v>
      </c>
    </row>
    <row r="45" spans="2:2" ht="66" x14ac:dyDescent="0.25">
      <c r="B45" s="45" t="s">
        <v>114</v>
      </c>
    </row>
    <row r="47" spans="2:2" x14ac:dyDescent="0.25">
      <c r="B47" s="111" t="s">
        <v>115</v>
      </c>
    </row>
    <row r="48" spans="2:2" ht="247.5" x14ac:dyDescent="0.25">
      <c r="B48" s="45" t="s">
        <v>268</v>
      </c>
    </row>
  </sheetData>
  <pageMargins left="0.25" right="0.25" top="0.75" bottom="0.75" header="0.3" footer="0.3"/>
  <pageSetup scale="20" orientation="landscape" r:id="rId1"/>
  <rowBreaks count="1" manualBreakCount="1">
    <brk id="16" min="1" max="1" man="1"/>
  </rowBreaks>
  <colBreaks count="1" manualBreakCount="1">
    <brk id="2"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7B20A-987F-41B7-8458-1A7812B1F2DE}">
  <sheetPr>
    <tabColor rgb="FF0079FF"/>
    <pageSetUpPr fitToPage="1"/>
  </sheetPr>
  <dimension ref="A1:Y58"/>
  <sheetViews>
    <sheetView zoomScale="65" zoomScaleNormal="65" zoomScaleSheetLayoutView="85" workbookViewId="0">
      <pane xSplit="3" ySplit="5" topLeftCell="D6" activePane="bottomRight" state="frozen"/>
      <selection pane="topRight"/>
      <selection pane="bottomLeft"/>
      <selection pane="bottomRight" activeCell="D6" sqref="D6"/>
    </sheetView>
  </sheetViews>
  <sheetFormatPr defaultColWidth="9.140625" defaultRowHeight="14.25" outlineLevelCol="1" x14ac:dyDescent="0.2"/>
  <cols>
    <col min="1" max="1" width="11.5703125" style="7" customWidth="1"/>
    <col min="2" max="2" width="70.5703125" style="7" bestFit="1" customWidth="1"/>
    <col min="3" max="3" width="1.7109375" style="7" customWidth="1"/>
    <col min="4" max="4" width="15.7109375" style="7" customWidth="1"/>
    <col min="5" max="5" width="17.85546875" style="7" customWidth="1"/>
    <col min="6" max="6" width="15.7109375" style="7" customWidth="1"/>
    <col min="7" max="7" width="17.85546875" style="7" customWidth="1"/>
    <col min="8" max="8" width="2.140625" style="177" customWidth="1"/>
    <col min="9" max="9" width="15.7109375" style="7" hidden="1" customWidth="1" outlineLevel="1"/>
    <col min="10" max="10" width="17.85546875" style="7" hidden="1" customWidth="1" outlineLevel="1"/>
    <col min="11" max="11" width="5.5703125" style="7" hidden="1" customWidth="1" outlineLevel="1"/>
    <col min="12" max="12" width="15.7109375" style="7" customWidth="1" collapsed="1"/>
    <col min="13" max="15" width="15.7109375" style="7" customWidth="1"/>
    <col min="16" max="16" width="1.7109375" style="7" customWidth="1"/>
    <col min="17" max="17" width="15.7109375" style="7" customWidth="1"/>
    <col min="18" max="18" width="17.85546875" style="7" customWidth="1"/>
    <col min="19" max="19" width="1.7109375" style="7" customWidth="1"/>
    <col min="20" max="20" width="45.85546875" style="7" bestFit="1" customWidth="1"/>
    <col min="21" max="16384" width="9.140625" style="7"/>
  </cols>
  <sheetData>
    <row r="1" spans="1:25" ht="18" x14ac:dyDescent="0.25">
      <c r="A1" s="5" t="s">
        <v>117</v>
      </c>
      <c r="B1" s="6"/>
    </row>
    <row r="2" spans="1:25" ht="15" thickBot="1" x14ac:dyDescent="0.25"/>
    <row r="3" spans="1:25" s="8" customFormat="1" ht="15" customHeight="1" thickBot="1" x14ac:dyDescent="0.25">
      <c r="A3" s="289" t="s">
        <v>9</v>
      </c>
      <c r="B3" s="290"/>
      <c r="D3" s="283" t="s">
        <v>11</v>
      </c>
      <c r="E3" s="284"/>
      <c r="F3" s="284"/>
      <c r="G3" s="285"/>
      <c r="H3" s="202"/>
      <c r="I3" s="283" t="s">
        <v>260</v>
      </c>
      <c r="J3" s="285"/>
      <c r="L3" s="283" t="s">
        <v>11</v>
      </c>
      <c r="M3" s="284"/>
      <c r="N3" s="284"/>
      <c r="O3" s="285"/>
      <c r="Q3" s="283" t="s">
        <v>260</v>
      </c>
      <c r="R3" s="285"/>
      <c r="T3" s="275" t="s">
        <v>12</v>
      </c>
    </row>
    <row r="4" spans="1:25" s="8" customFormat="1" ht="18.75" customHeight="1" thickBot="1" x14ac:dyDescent="0.25">
      <c r="A4" s="278"/>
      <c r="B4" s="279"/>
      <c r="D4" s="286">
        <v>43951</v>
      </c>
      <c r="E4" s="282"/>
      <c r="F4" s="281">
        <v>44043</v>
      </c>
      <c r="G4" s="282"/>
      <c r="H4" s="206"/>
      <c r="I4" s="286">
        <v>44043</v>
      </c>
      <c r="J4" s="282"/>
      <c r="L4" s="281">
        <v>44316</v>
      </c>
      <c r="M4" s="282"/>
      <c r="N4" s="281">
        <v>44408</v>
      </c>
      <c r="O4" s="282"/>
      <c r="Q4" s="286">
        <v>44408</v>
      </c>
      <c r="R4" s="282"/>
      <c r="T4" s="276"/>
    </row>
    <row r="5" spans="1:25" s="8" customFormat="1" ht="42" customHeight="1" thickBot="1" x14ac:dyDescent="0.25">
      <c r="A5" s="302" t="s">
        <v>13</v>
      </c>
      <c r="B5" s="303"/>
      <c r="D5" s="211" t="s">
        <v>14</v>
      </c>
      <c r="E5" s="12" t="s">
        <v>15</v>
      </c>
      <c r="F5" s="11" t="s">
        <v>14</v>
      </c>
      <c r="G5" s="212" t="s">
        <v>15</v>
      </c>
      <c r="H5" s="203"/>
      <c r="I5" s="211" t="s">
        <v>14</v>
      </c>
      <c r="J5" s="212" t="s">
        <v>15</v>
      </c>
      <c r="L5" s="9" t="s">
        <v>14</v>
      </c>
      <c r="M5" s="10" t="s">
        <v>15</v>
      </c>
      <c r="N5" s="9" t="s">
        <v>14</v>
      </c>
      <c r="O5" s="10" t="s">
        <v>15</v>
      </c>
      <c r="Q5" s="211" t="s">
        <v>14</v>
      </c>
      <c r="R5" s="212" t="s">
        <v>15</v>
      </c>
      <c r="T5" s="277"/>
    </row>
    <row r="6" spans="1:25" ht="17.25" thickBot="1" x14ac:dyDescent="0.25">
      <c r="A6" s="295" t="s">
        <v>16</v>
      </c>
      <c r="B6" s="13" t="s">
        <v>17</v>
      </c>
      <c r="D6" s="213">
        <f t="shared" ref="D6:E6" si="0">+D7+D8</f>
        <v>129.07</v>
      </c>
      <c r="E6" s="14">
        <f t="shared" si="0"/>
        <v>132.33199999999999</v>
      </c>
      <c r="F6" s="14">
        <f t="shared" ref="F6:G6" si="1">+F7+F8</f>
        <v>139.267</v>
      </c>
      <c r="G6" s="214">
        <f t="shared" si="1"/>
        <v>142.333</v>
      </c>
      <c r="H6" s="195"/>
      <c r="I6" s="213">
        <f>+I7+I8</f>
        <v>268.33699999999999</v>
      </c>
      <c r="J6" s="214">
        <f t="shared" ref="J6" si="2">+J7+J8</f>
        <v>274.66500000000002</v>
      </c>
      <c r="L6" s="14">
        <f>+L7+L8</f>
        <v>144.453</v>
      </c>
      <c r="M6" s="14">
        <f>+M7+M8</f>
        <v>145.49200000000002</v>
      </c>
      <c r="N6" s="14">
        <f>+N7+N8</f>
        <v>156.178</v>
      </c>
      <c r="O6" s="14">
        <f>+O7+O8</f>
        <v>157.191</v>
      </c>
      <c r="P6" s="15"/>
      <c r="Q6" s="213">
        <f t="shared" ref="Q6:R6" si="3">+Q7+Q8</f>
        <v>300.63099999999997</v>
      </c>
      <c r="R6" s="214">
        <f t="shared" si="3"/>
        <v>302.68299999999999</v>
      </c>
      <c r="S6" s="15"/>
      <c r="T6" s="304" t="s">
        <v>231</v>
      </c>
      <c r="U6" s="15"/>
      <c r="V6" s="15"/>
      <c r="W6" s="15"/>
      <c r="X6" s="15"/>
      <c r="Y6" s="15"/>
    </row>
    <row r="7" spans="1:25" ht="17.25" thickBot="1" x14ac:dyDescent="0.25">
      <c r="A7" s="295"/>
      <c r="B7" s="13" t="s">
        <v>18</v>
      </c>
      <c r="C7" s="15"/>
      <c r="D7" s="213">
        <f>+'Revenue Metrics'!C7</f>
        <v>55.019999999999996</v>
      </c>
      <c r="E7" s="14">
        <f>+'Revenue Metrics'!C23</f>
        <v>58.227000000000004</v>
      </c>
      <c r="F7" s="14">
        <f>+'Revenue Metrics'!D7</f>
        <v>62.557000000000002</v>
      </c>
      <c r="G7" s="214">
        <f>+'Revenue Metrics'!D23</f>
        <v>65.575000000000003</v>
      </c>
      <c r="H7" s="195"/>
      <c r="I7" s="213">
        <f>+'Revenue Metrics'!F7</f>
        <v>117.577</v>
      </c>
      <c r="J7" s="214">
        <f>+'Revenue Metrics'!F23</f>
        <v>123.80200000000001</v>
      </c>
      <c r="K7" s="15"/>
      <c r="L7" s="14">
        <f>+'Revenue Metrics'!H7</f>
        <v>80.05</v>
      </c>
      <c r="M7" s="14">
        <f>+'Revenue Metrics'!H23</f>
        <v>81.081000000000003</v>
      </c>
      <c r="N7" s="14">
        <f>+'Revenue Metrics'!I7</f>
        <v>93.256</v>
      </c>
      <c r="O7" s="14">
        <f>+'Revenue Metrics'!I23</f>
        <v>94.26</v>
      </c>
      <c r="P7" s="15"/>
      <c r="Q7" s="213">
        <f>+'Revenue Metrics'!K7</f>
        <v>173.30599999999998</v>
      </c>
      <c r="R7" s="214">
        <f>+'Revenue Metrics'!K23</f>
        <v>175.34100000000001</v>
      </c>
      <c r="S7" s="15"/>
      <c r="T7" s="304"/>
      <c r="U7" s="15"/>
      <c r="V7" s="15"/>
      <c r="W7" s="15"/>
      <c r="X7" s="15"/>
      <c r="Y7" s="15"/>
    </row>
    <row r="8" spans="1:25" ht="17.25" thickBot="1" x14ac:dyDescent="0.25">
      <c r="A8" s="295"/>
      <c r="B8" s="13" t="s">
        <v>19</v>
      </c>
      <c r="C8" s="15"/>
      <c r="D8" s="213">
        <f>+'Revenue Metrics'!C8</f>
        <v>74.05</v>
      </c>
      <c r="E8" s="14">
        <f>+'Revenue Metrics'!C24</f>
        <v>74.105000000000004</v>
      </c>
      <c r="F8" s="14">
        <f>+'Revenue Metrics'!D8</f>
        <v>76.709999999999994</v>
      </c>
      <c r="G8" s="214">
        <f>+'Revenue Metrics'!D24</f>
        <v>76.757999999999996</v>
      </c>
      <c r="H8" s="195"/>
      <c r="I8" s="213">
        <f>+'Revenue Metrics'!F8</f>
        <v>150.76</v>
      </c>
      <c r="J8" s="214">
        <f>+'Revenue Metrics'!F24</f>
        <v>150.863</v>
      </c>
      <c r="K8" s="15"/>
      <c r="L8" s="14">
        <f>+'Revenue Metrics'!H8</f>
        <v>64.403000000000006</v>
      </c>
      <c r="M8" s="14">
        <f>+'Revenue Metrics'!H24</f>
        <v>64.411000000000001</v>
      </c>
      <c r="N8" s="14">
        <f>+'Revenue Metrics'!I8</f>
        <v>62.921999999999997</v>
      </c>
      <c r="O8" s="14">
        <f>+'Revenue Metrics'!I24</f>
        <v>62.930999999999997</v>
      </c>
      <c r="P8" s="15"/>
      <c r="Q8" s="213">
        <f>+'Revenue Metrics'!K8</f>
        <v>127.325</v>
      </c>
      <c r="R8" s="214">
        <f>+'Revenue Metrics'!K24</f>
        <v>127.342</v>
      </c>
      <c r="S8" s="15"/>
      <c r="T8" s="304"/>
      <c r="U8" s="15"/>
      <c r="V8" s="15"/>
      <c r="W8" s="15"/>
      <c r="X8" s="15"/>
      <c r="Y8" s="15"/>
    </row>
    <row r="9" spans="1:25" ht="17.25" thickBot="1" x14ac:dyDescent="0.25">
      <c r="A9" s="295"/>
      <c r="B9" s="13" t="s">
        <v>20</v>
      </c>
      <c r="C9" s="15"/>
      <c r="D9" s="213">
        <f t="shared" ref="D9:E9" si="4">+D10+D11</f>
        <v>56.795000000000002</v>
      </c>
      <c r="E9" s="14">
        <f t="shared" si="4"/>
        <v>56.795000000000002</v>
      </c>
      <c r="F9" s="14">
        <f t="shared" ref="F9:G9" si="5">+F10+F11</f>
        <v>64.813000000000002</v>
      </c>
      <c r="G9" s="214">
        <f t="shared" si="5"/>
        <v>64.813000000000002</v>
      </c>
      <c r="H9" s="195"/>
      <c r="I9" s="213">
        <f t="shared" ref="I9:J9" si="6">+I10+I11</f>
        <v>121.608</v>
      </c>
      <c r="J9" s="214">
        <f t="shared" si="6"/>
        <v>121.608</v>
      </c>
      <c r="K9" s="15"/>
      <c r="L9" s="14">
        <f>+L10+L11</f>
        <v>56.451000000000001</v>
      </c>
      <c r="M9" s="14">
        <f>+M10+M11</f>
        <v>56.451000000000001</v>
      </c>
      <c r="N9" s="14">
        <f>+N10+N11</f>
        <v>58.438999999999993</v>
      </c>
      <c r="O9" s="14">
        <f>+O10+O11</f>
        <v>58.438999999999993</v>
      </c>
      <c r="P9" s="15"/>
      <c r="Q9" s="213">
        <f t="shared" ref="Q9:R9" si="7">+Q10+Q11</f>
        <v>114.89</v>
      </c>
      <c r="R9" s="214">
        <f t="shared" si="7"/>
        <v>114.89</v>
      </c>
      <c r="S9" s="15"/>
      <c r="T9" s="304"/>
      <c r="U9" s="15"/>
      <c r="V9" s="15"/>
      <c r="W9" s="15"/>
      <c r="X9" s="15"/>
      <c r="Y9" s="15"/>
    </row>
    <row r="10" spans="1:25" ht="17.25" thickBot="1" x14ac:dyDescent="0.25">
      <c r="A10" s="295"/>
      <c r="B10" s="13" t="s">
        <v>21</v>
      </c>
      <c r="C10" s="15"/>
      <c r="D10" s="213">
        <f>+'Revenue Metrics'!C10</f>
        <v>28.524999999999999</v>
      </c>
      <c r="E10" s="14">
        <f>+'Revenue Metrics'!C26</f>
        <v>28.524999999999999</v>
      </c>
      <c r="F10" s="14">
        <f>+'Revenue Metrics'!D10</f>
        <v>35.829000000000001</v>
      </c>
      <c r="G10" s="214">
        <f>+'Revenue Metrics'!D26</f>
        <v>35.829000000000001</v>
      </c>
      <c r="H10" s="195"/>
      <c r="I10" s="213">
        <f>+'Revenue Metrics'!F10</f>
        <v>64.353999999999999</v>
      </c>
      <c r="J10" s="214">
        <f>+'Revenue Metrics'!F26</f>
        <v>64.353999999999999</v>
      </c>
      <c r="K10" s="15"/>
      <c r="L10" s="14">
        <f>+'Revenue Metrics'!H10</f>
        <v>29.323</v>
      </c>
      <c r="M10" s="14">
        <f>+'Revenue Metrics'!H26</f>
        <v>29.323</v>
      </c>
      <c r="N10" s="14">
        <f>+'Revenue Metrics'!I10</f>
        <v>32.348999999999997</v>
      </c>
      <c r="O10" s="14">
        <f>+'Revenue Metrics'!I26</f>
        <v>32.348999999999997</v>
      </c>
      <c r="P10" s="15"/>
      <c r="Q10" s="213">
        <f>+'Revenue Metrics'!K10</f>
        <v>61.671999999999997</v>
      </c>
      <c r="R10" s="214">
        <f>+'Revenue Metrics'!K26</f>
        <v>61.671999999999997</v>
      </c>
      <c r="S10" s="15"/>
      <c r="T10" s="304"/>
      <c r="U10" s="15"/>
      <c r="V10" s="15"/>
      <c r="W10" s="15"/>
      <c r="X10" s="15"/>
      <c r="Y10" s="15"/>
    </row>
    <row r="11" spans="1:25" ht="17.25" thickBot="1" x14ac:dyDescent="0.25">
      <c r="A11" s="295"/>
      <c r="B11" s="13" t="s">
        <v>22</v>
      </c>
      <c r="C11" s="15"/>
      <c r="D11" s="213">
        <f>+'Revenue Metrics'!C11</f>
        <v>28.27</v>
      </c>
      <c r="E11" s="14">
        <f>+'Revenue Metrics'!C27</f>
        <v>28.27</v>
      </c>
      <c r="F11" s="14">
        <f>+'Revenue Metrics'!D11</f>
        <v>28.984000000000002</v>
      </c>
      <c r="G11" s="214">
        <f>+'Revenue Metrics'!D27</f>
        <v>28.984000000000002</v>
      </c>
      <c r="H11" s="195"/>
      <c r="I11" s="213">
        <f>+'Revenue Metrics'!F11</f>
        <v>57.254000000000005</v>
      </c>
      <c r="J11" s="214">
        <f>+'Revenue Metrics'!F27</f>
        <v>57.254000000000005</v>
      </c>
      <c r="K11" s="15"/>
      <c r="L11" s="14">
        <f>+'Revenue Metrics'!H11</f>
        <v>27.128</v>
      </c>
      <c r="M11" s="14">
        <f>+'Revenue Metrics'!H27</f>
        <v>27.128</v>
      </c>
      <c r="N11" s="14">
        <f>+'Revenue Metrics'!I11</f>
        <v>26.09</v>
      </c>
      <c r="O11" s="14">
        <f>+'Revenue Metrics'!I27</f>
        <v>26.09</v>
      </c>
      <c r="P11" s="15"/>
      <c r="Q11" s="213">
        <f>+'Revenue Metrics'!K11</f>
        <v>53.218000000000004</v>
      </c>
      <c r="R11" s="214">
        <f>+'Revenue Metrics'!K27</f>
        <v>53.218000000000004</v>
      </c>
      <c r="S11" s="15"/>
      <c r="T11" s="304"/>
      <c r="U11" s="15"/>
      <c r="V11" s="15"/>
      <c r="W11" s="15"/>
      <c r="X11" s="15"/>
      <c r="Y11" s="15"/>
    </row>
    <row r="12" spans="1:25" ht="17.25" thickBot="1" x14ac:dyDescent="0.25">
      <c r="A12" s="295"/>
      <c r="B12" s="13" t="s">
        <v>23</v>
      </c>
      <c r="C12" s="15"/>
      <c r="D12" s="213">
        <f>+'Revenue Metrics'!C12</f>
        <v>185.86500000000001</v>
      </c>
      <c r="E12" s="14">
        <f>+'Revenue Metrics'!C28</f>
        <v>189.12700000000001</v>
      </c>
      <c r="F12" s="14">
        <f>+'Revenue Metrics'!D12</f>
        <v>204.07999999999998</v>
      </c>
      <c r="G12" s="214">
        <f>+'Revenue Metrics'!D28</f>
        <v>207.14600000000002</v>
      </c>
      <c r="H12" s="195"/>
      <c r="I12" s="213">
        <f>+'Revenue Metrics'!F12</f>
        <v>389.94499999999999</v>
      </c>
      <c r="J12" s="214">
        <f>+'Revenue Metrics'!F28</f>
        <v>396.27300000000002</v>
      </c>
      <c r="K12" s="15"/>
      <c r="L12" s="14">
        <f>+'Revenue Metrics'!H12</f>
        <v>200.904</v>
      </c>
      <c r="M12" s="14">
        <f>+'Revenue Metrics'!H28</f>
        <v>201.94300000000001</v>
      </c>
      <c r="N12" s="14">
        <f>+'Revenue Metrics'!I12</f>
        <v>214.61699999999999</v>
      </c>
      <c r="O12" s="14">
        <f>+'Revenue Metrics'!I28</f>
        <v>215.63</v>
      </c>
      <c r="P12" s="15"/>
      <c r="Q12" s="213">
        <f>+'Revenue Metrics'!K12</f>
        <v>415.52099999999996</v>
      </c>
      <c r="R12" s="214">
        <f>+'Revenue Metrics'!K28</f>
        <v>417.57299999999998</v>
      </c>
      <c r="S12" s="15"/>
      <c r="T12" s="305"/>
      <c r="U12" s="15"/>
      <c r="V12" s="15"/>
      <c r="W12" s="15"/>
      <c r="X12" s="15"/>
      <c r="Y12" s="15"/>
    </row>
    <row r="13" spans="1:25" ht="17.25" thickBot="1" x14ac:dyDescent="0.25">
      <c r="A13" s="295"/>
      <c r="B13" s="13"/>
      <c r="C13" s="15"/>
      <c r="D13" s="213"/>
      <c r="E13" s="14"/>
      <c r="F13" s="14"/>
      <c r="G13" s="214"/>
      <c r="H13" s="195"/>
      <c r="I13" s="213"/>
      <c r="J13" s="214"/>
      <c r="K13" s="15"/>
      <c r="L13" s="14"/>
      <c r="M13" s="14"/>
      <c r="N13" s="14"/>
      <c r="O13" s="14"/>
      <c r="P13" s="15"/>
      <c r="Q13" s="213"/>
      <c r="R13" s="214"/>
      <c r="S13" s="15"/>
      <c r="T13" s="16"/>
      <c r="U13" s="15"/>
      <c r="V13" s="15"/>
      <c r="W13" s="15"/>
      <c r="X13" s="15"/>
      <c r="Y13" s="15"/>
    </row>
    <row r="14" spans="1:25" ht="17.25" thickBot="1" x14ac:dyDescent="0.25">
      <c r="A14" s="295"/>
      <c r="B14" s="17" t="s">
        <v>24</v>
      </c>
      <c r="C14" s="18"/>
      <c r="D14" s="215">
        <f>'Constant Currency'!B10</f>
        <v>-0.10251333928873217</v>
      </c>
      <c r="E14" s="19">
        <f>'Constant Currency'!B18</f>
        <v>-0.12387256968411096</v>
      </c>
      <c r="F14" s="19">
        <f>'Constant Currency'!C10</f>
        <v>-3.4790669517017078E-2</v>
      </c>
      <c r="G14" s="216">
        <f>'Constant Currency'!C18</f>
        <v>-5.163352012599344E-2</v>
      </c>
      <c r="H14" s="196"/>
      <c r="I14" s="215">
        <f>'Constant Currency'!E10</f>
        <v>-6.8300794923195685E-2</v>
      </c>
      <c r="J14" s="216">
        <f>'Constant Currency'!E18</f>
        <v>-8.7540381909825382E-2</v>
      </c>
      <c r="K14" s="18"/>
      <c r="L14" s="19">
        <f>'Constant Currency'!G10</f>
        <v>8.0913566298119535E-2</v>
      </c>
      <c r="M14" s="19">
        <f>'Constant Currency'!G18</f>
        <v>6.7763989277046646E-2</v>
      </c>
      <c r="N14" s="19">
        <f>'Constant Currency'!H10</f>
        <v>5.1631713053704467E-2</v>
      </c>
      <c r="O14" s="19">
        <f>'Constant Currency'!H18</f>
        <v>4.0956619968524517E-2</v>
      </c>
      <c r="P14" s="15"/>
      <c r="Q14" s="215">
        <f>'Constant Currency'!J10</f>
        <v>6.5588736873148687E-2</v>
      </c>
      <c r="R14" s="216">
        <f>'Constant Currency'!J18</f>
        <v>5.3750823296060929E-2</v>
      </c>
      <c r="S14" s="15"/>
      <c r="T14" s="291" t="s">
        <v>152</v>
      </c>
      <c r="U14" s="15"/>
      <c r="V14" s="15"/>
      <c r="W14" s="15"/>
      <c r="X14" s="15"/>
      <c r="Y14" s="15"/>
    </row>
    <row r="15" spans="1:25" ht="17.25" thickBot="1" x14ac:dyDescent="0.25">
      <c r="A15" s="296"/>
      <c r="B15" s="17" t="s">
        <v>25</v>
      </c>
      <c r="C15" s="18"/>
      <c r="D15" s="217">
        <f>'Constant Currency'!B12</f>
        <v>-9.2204060938216759E-2</v>
      </c>
      <c r="E15" s="218">
        <f>'Constant Currency'!B20</f>
        <v>-0.11519593082777818</v>
      </c>
      <c r="F15" s="218">
        <f>'Constant Currency'!C12</f>
        <v>-3.0439471045611944E-2</v>
      </c>
      <c r="G15" s="219">
        <f>'Constant Currency'!C20</f>
        <v>-4.7723693367029293E-2</v>
      </c>
      <c r="H15" s="196"/>
      <c r="I15" s="217">
        <f>'Constant Currency'!E12</f>
        <v>-6.1001455089348233E-2</v>
      </c>
      <c r="J15" s="219">
        <f>'Constant Currency'!E20</f>
        <v>-8.1261182018508321E-2</v>
      </c>
      <c r="K15" s="18"/>
      <c r="L15" s="19">
        <f>'Constant Currency'!G12</f>
        <v>5.4528824684582845E-2</v>
      </c>
      <c r="M15" s="19">
        <f>'Constant Currency'!G20</f>
        <v>4.1628112326637601E-2</v>
      </c>
      <c r="N15" s="19">
        <f>'Constant Currency'!H12</f>
        <v>2.9008232065856607E-2</v>
      </c>
      <c r="O15" s="19">
        <f>'Constant Currency'!H20</f>
        <v>1.8605234955055779E-2</v>
      </c>
      <c r="P15" s="15"/>
      <c r="Q15" s="217">
        <f>'Constant Currency'!J12</f>
        <v>4.1172473041069912E-2</v>
      </c>
      <c r="R15" s="219">
        <f>'Constant Currency'!J20</f>
        <v>2.9593234966803123E-2</v>
      </c>
      <c r="S15" s="15"/>
      <c r="T15" s="306"/>
      <c r="U15" s="15"/>
      <c r="V15" s="15"/>
      <c r="W15" s="15"/>
      <c r="X15" s="15"/>
      <c r="Y15" s="15"/>
    </row>
    <row r="16" spans="1:25" ht="17.25" thickBot="1" x14ac:dyDescent="0.25">
      <c r="A16" s="20"/>
      <c r="B16" s="21"/>
      <c r="C16" s="15"/>
      <c r="D16" s="22"/>
      <c r="E16" s="22"/>
      <c r="F16" s="22"/>
      <c r="G16" s="22"/>
      <c r="H16" s="195"/>
      <c r="I16" s="22"/>
      <c r="J16" s="22"/>
      <c r="K16" s="15"/>
      <c r="L16" s="22"/>
      <c r="M16" s="22"/>
      <c r="N16" s="22"/>
      <c r="O16" s="22"/>
      <c r="P16" s="15"/>
      <c r="Q16" s="22"/>
      <c r="R16" s="22"/>
      <c r="S16" s="15"/>
      <c r="T16" s="23"/>
      <c r="U16" s="15"/>
      <c r="V16" s="15"/>
      <c r="W16" s="15"/>
      <c r="X16" s="15"/>
      <c r="Y16" s="15"/>
    </row>
    <row r="17" spans="1:25" ht="33" customHeight="1" thickBot="1" x14ac:dyDescent="0.25">
      <c r="A17" s="273" t="s">
        <v>26</v>
      </c>
      <c r="B17" s="17" t="s">
        <v>27</v>
      </c>
      <c r="C17" s="18"/>
      <c r="D17" s="220">
        <f>+(D7+D8+D10)/D12</f>
        <v>0.84790035778656547</v>
      </c>
      <c r="E17" s="221">
        <f t="shared" ref="E17:G17" si="8">+(E7+E8+E10)/E12</f>
        <v>0.85052372215495409</v>
      </c>
      <c r="F17" s="221">
        <f>+(F7+F8+F10)/F12</f>
        <v>0.85797726381811068</v>
      </c>
      <c r="G17" s="222">
        <f t="shared" si="8"/>
        <v>0.86007936431309318</v>
      </c>
      <c r="H17" s="196"/>
      <c r="I17" s="250">
        <f>+(I7+I8+I10)/I12</f>
        <v>0.85317416558745462</v>
      </c>
      <c r="J17" s="209">
        <f t="shared" ref="J17" si="9">+(J7+J8+J10)/J12</f>
        <v>0.85551879638532013</v>
      </c>
      <c r="K17" s="18"/>
      <c r="L17" s="24">
        <f>+(L7+L8+L10)/L12</f>
        <v>0.86497033408991364</v>
      </c>
      <c r="M17" s="24">
        <f>+(M7+M8+M10)/M12</f>
        <v>0.86566506390417108</v>
      </c>
      <c r="N17" s="24">
        <f>+(N7+N8+N10)/N12</f>
        <v>0.87843460676460861</v>
      </c>
      <c r="O17" s="24">
        <f>+(O7+O8+O10)/O12</f>
        <v>0.87900570421555435</v>
      </c>
      <c r="P17" s="15"/>
      <c r="Q17" s="250">
        <f>+(Q7+Q8+Q10)/Q12</f>
        <v>0.87192464400114567</v>
      </c>
      <c r="R17" s="209">
        <f t="shared" ref="R17" si="10">+(R7+R8+R10)/R12</f>
        <v>0.87255402049462016</v>
      </c>
      <c r="S17" s="15"/>
      <c r="T17" s="15"/>
      <c r="U17" s="15"/>
      <c r="V17" s="15"/>
      <c r="W17" s="15"/>
      <c r="X17" s="15"/>
      <c r="Y17" s="15"/>
    </row>
    <row r="18" spans="1:25" ht="33" customHeight="1" thickBot="1" x14ac:dyDescent="0.25">
      <c r="A18" s="274"/>
      <c r="B18" s="17" t="s">
        <v>28</v>
      </c>
      <c r="C18" s="18"/>
      <c r="D18" s="223">
        <f>+(D7+D8)/(D7+D8+D10)</f>
        <v>0.81899806465941172</v>
      </c>
      <c r="E18" s="224">
        <f t="shared" ref="E18:G18" si="11">+(E7+E8)/(E7+E8+E10)</f>
        <v>0.82266858141081822</v>
      </c>
      <c r="F18" s="224">
        <f>+(F7+F8)/(F7+F8+F10)</f>
        <v>0.79537510851190196</v>
      </c>
      <c r="G18" s="225">
        <f t="shared" si="11"/>
        <v>0.79889650991793981</v>
      </c>
      <c r="H18" s="196"/>
      <c r="I18" s="251">
        <f>+(I7+I8)/(I7+I8+I10)</f>
        <v>0.8065652512391378</v>
      </c>
      <c r="J18" s="209">
        <f t="shared" ref="J18" si="12">+(J7+J8)/(J7+J8+J10)</f>
        <v>0.81017583085313805</v>
      </c>
      <c r="K18" s="18"/>
      <c r="L18" s="24">
        <f>+(L7+L8)/(L7+L8+L10)</f>
        <v>0.83125978270877443</v>
      </c>
      <c r="M18" s="24">
        <f>+(M7+M8)/(M7+M8+M10)</f>
        <v>0.83226267768784146</v>
      </c>
      <c r="N18" s="24">
        <f>+(N7+N8)/(N7+N8+N10)</f>
        <v>0.82841184551814862</v>
      </c>
      <c r="O18" s="24">
        <f>+(O7+O8)/(O7+O8+O10)</f>
        <v>0.82932890155112382</v>
      </c>
      <c r="P18" s="15"/>
      <c r="Q18" s="251">
        <f>+(Q7+Q8)/(Q7+Q8+Q10)</f>
        <v>0.82977783788707238</v>
      </c>
      <c r="R18" s="209">
        <f t="shared" ref="R18" si="13">+(R7+R8)/(R7+R8+R10)</f>
        <v>0.83073650697808454</v>
      </c>
      <c r="S18" s="15"/>
      <c r="T18" s="15"/>
      <c r="U18" s="15"/>
      <c r="V18" s="15"/>
      <c r="W18" s="15"/>
      <c r="X18" s="15"/>
      <c r="Y18" s="15"/>
    </row>
    <row r="19" spans="1:25" ht="17.25" thickBot="1" x14ac:dyDescent="0.25">
      <c r="A19" s="20"/>
      <c r="B19" s="21"/>
      <c r="C19" s="15"/>
      <c r="D19" s="22"/>
      <c r="E19" s="22"/>
      <c r="F19" s="22"/>
      <c r="G19" s="22"/>
      <c r="H19" s="195"/>
      <c r="I19" s="252"/>
      <c r="J19" s="22"/>
      <c r="K19" s="15"/>
      <c r="L19" s="22"/>
      <c r="M19" s="22"/>
      <c r="N19" s="22"/>
      <c r="O19" s="22"/>
      <c r="P19" s="15"/>
      <c r="Q19" s="252"/>
      <c r="R19" s="22"/>
      <c r="S19" s="15"/>
      <c r="T19" s="23"/>
      <c r="U19" s="15"/>
      <c r="V19" s="15"/>
      <c r="W19" s="15"/>
      <c r="X19" s="15"/>
      <c r="Y19" s="15"/>
    </row>
    <row r="20" spans="1:25" ht="19.5" customHeight="1" thickBot="1" x14ac:dyDescent="0.25">
      <c r="A20" s="273" t="s">
        <v>29</v>
      </c>
      <c r="B20" s="27" t="s">
        <v>30</v>
      </c>
      <c r="C20" s="15"/>
      <c r="D20" s="226"/>
      <c r="E20" s="227">
        <v>11.891999999999999</v>
      </c>
      <c r="F20" s="227"/>
      <c r="G20" s="228">
        <v>16.696999999999999</v>
      </c>
      <c r="H20" s="195"/>
      <c r="I20" s="253"/>
      <c r="J20" s="207">
        <f>E20+G20</f>
        <v>28.588999999999999</v>
      </c>
      <c r="K20" s="15"/>
      <c r="L20" s="14"/>
      <c r="M20" s="14">
        <v>18.803999999999998</v>
      </c>
      <c r="N20" s="14"/>
      <c r="O20" s="14">
        <v>26.568000000000001</v>
      </c>
      <c r="P20" s="15"/>
      <c r="Q20" s="253"/>
      <c r="R20" s="207">
        <f>M20+O20</f>
        <v>45.372</v>
      </c>
      <c r="S20" s="15"/>
      <c r="T20" s="23"/>
      <c r="U20" s="15"/>
      <c r="V20" s="15"/>
      <c r="W20" s="15"/>
      <c r="X20" s="15"/>
      <c r="Y20" s="15"/>
    </row>
    <row r="21" spans="1:25" ht="17.25" thickBot="1" x14ac:dyDescent="0.25">
      <c r="A21" s="280"/>
      <c r="B21" s="17" t="s">
        <v>31</v>
      </c>
      <c r="C21" s="18"/>
      <c r="D21" s="229"/>
      <c r="E21" s="19">
        <v>0.45300000000000001</v>
      </c>
      <c r="F21" s="26"/>
      <c r="G21" s="216">
        <v>0.64700000000000002</v>
      </c>
      <c r="H21" s="196"/>
      <c r="I21" s="254"/>
      <c r="J21" s="208">
        <v>0.56100000000000005</v>
      </c>
      <c r="K21" s="18"/>
      <c r="L21" s="26"/>
      <c r="M21" s="19">
        <f>(M20-E20)/E20</f>
        <v>0.58123107971745702</v>
      </c>
      <c r="N21" s="26"/>
      <c r="O21" s="19">
        <f>(O20-G20)/G20</f>
        <v>0.5911840450380309</v>
      </c>
      <c r="P21" s="15"/>
      <c r="Q21" s="254"/>
      <c r="R21" s="19">
        <f>(R20-J20)/J20</f>
        <v>0.58704396795970482</v>
      </c>
      <c r="S21" s="15"/>
      <c r="T21" s="23"/>
      <c r="U21" s="15"/>
      <c r="V21" s="15"/>
      <c r="W21" s="15"/>
      <c r="X21" s="15"/>
      <c r="Y21" s="15"/>
    </row>
    <row r="22" spans="1:25" ht="17.25" thickBot="1" x14ac:dyDescent="0.25">
      <c r="A22" s="280"/>
      <c r="B22" s="27"/>
      <c r="C22" s="15"/>
      <c r="D22" s="230"/>
      <c r="E22" s="28"/>
      <c r="F22" s="28"/>
      <c r="G22" s="231"/>
      <c r="H22" s="197"/>
      <c r="I22" s="255"/>
      <c r="J22" s="210"/>
      <c r="K22" s="15"/>
      <c r="L22" s="28"/>
      <c r="M22" s="28"/>
      <c r="N22" s="28"/>
      <c r="O22" s="28"/>
      <c r="P22" s="15"/>
      <c r="Q22" s="255"/>
      <c r="R22" s="210"/>
      <c r="S22" s="15"/>
      <c r="T22" s="23"/>
      <c r="U22" s="15"/>
      <c r="V22" s="15"/>
      <c r="W22" s="15"/>
      <c r="X22" s="15"/>
      <c r="Y22" s="15"/>
    </row>
    <row r="23" spans="1:25" ht="17.25" thickBot="1" x14ac:dyDescent="0.25">
      <c r="A23" s="280"/>
      <c r="B23" s="27" t="s">
        <v>255</v>
      </c>
      <c r="C23" s="15"/>
      <c r="D23" s="232"/>
      <c r="E23" s="29">
        <v>47.692</v>
      </c>
      <c r="F23" s="29"/>
      <c r="G23" s="233">
        <v>62.218000000000004</v>
      </c>
      <c r="H23" s="195"/>
      <c r="I23" s="256"/>
      <c r="J23" s="207">
        <f>E23+G23</f>
        <v>109.91</v>
      </c>
      <c r="K23" s="30"/>
      <c r="L23" s="29"/>
      <c r="M23" s="29">
        <v>60.981999999999999</v>
      </c>
      <c r="N23" s="29"/>
      <c r="O23" s="29">
        <v>73.058999999999997</v>
      </c>
      <c r="P23" s="15"/>
      <c r="Q23" s="256"/>
      <c r="R23" s="207">
        <f>M23+O23</f>
        <v>134.041</v>
      </c>
      <c r="S23" s="15"/>
      <c r="T23" s="23"/>
      <c r="U23" s="15"/>
      <c r="V23" s="15"/>
      <c r="W23" s="15"/>
      <c r="X23" s="15"/>
      <c r="Y23" s="15"/>
    </row>
    <row r="24" spans="1:25" s="33" customFormat="1" ht="17.25" thickBot="1" x14ac:dyDescent="0.25">
      <c r="A24" s="280"/>
      <c r="B24" s="17" t="s">
        <v>32</v>
      </c>
      <c r="C24" s="18"/>
      <c r="D24" s="234"/>
      <c r="E24" s="24">
        <v>-0.23699999999999999</v>
      </c>
      <c r="F24" s="31"/>
      <c r="G24" s="235">
        <v>1.0999999999999999E-2</v>
      </c>
      <c r="H24" s="196"/>
      <c r="I24" s="257"/>
      <c r="J24" s="209">
        <v>-0.114</v>
      </c>
      <c r="K24" s="32"/>
      <c r="L24" s="31"/>
      <c r="M24" s="19">
        <f>(M23-E23)/E23</f>
        <v>0.2786630881489558</v>
      </c>
      <c r="N24" s="31"/>
      <c r="O24" s="19">
        <f>(O23-G23)/G23</f>
        <v>0.17424218071940586</v>
      </c>
      <c r="P24" s="18"/>
      <c r="Q24" s="257"/>
      <c r="R24" s="19">
        <f>(R23-J23)/J23</f>
        <v>0.21955236102265491</v>
      </c>
      <c r="S24" s="18"/>
      <c r="T24" s="23"/>
      <c r="U24" s="18"/>
      <c r="V24" s="18"/>
      <c r="W24" s="18"/>
      <c r="X24" s="18"/>
      <c r="Y24" s="18"/>
    </row>
    <row r="25" spans="1:25" s="33" customFormat="1" ht="17.25" thickBot="1" x14ac:dyDescent="0.25">
      <c r="A25" s="274"/>
      <c r="B25" s="17" t="s">
        <v>254</v>
      </c>
      <c r="C25" s="18"/>
      <c r="D25" s="236"/>
      <c r="E25" s="224">
        <v>0.40200000000000002</v>
      </c>
      <c r="F25" s="224"/>
      <c r="G25" s="28">
        <v>0.43148467188088302</v>
      </c>
      <c r="H25" s="196"/>
      <c r="I25" s="258"/>
      <c r="J25" s="259">
        <v>0.41860981013097764</v>
      </c>
      <c r="K25" s="32"/>
      <c r="L25" s="31"/>
      <c r="M25" s="19">
        <v>0.51200000000000001</v>
      </c>
      <c r="N25" s="31"/>
      <c r="O25" s="261">
        <v>0.52588575184766184</v>
      </c>
      <c r="P25" s="18"/>
      <c r="Q25" s="258"/>
      <c r="R25" s="259">
        <v>0.5193625330497853</v>
      </c>
      <c r="S25" s="18"/>
      <c r="T25" s="23"/>
      <c r="U25" s="18"/>
      <c r="V25" s="18"/>
      <c r="W25" s="18"/>
      <c r="X25" s="18"/>
      <c r="Y25" s="18"/>
    </row>
    <row r="26" spans="1:25" ht="25.15" customHeight="1" thickBot="1" x14ac:dyDescent="0.3">
      <c r="A26" s="34"/>
      <c r="B26" s="35"/>
      <c r="C26" s="15"/>
      <c r="D26" s="15"/>
      <c r="E26" s="15"/>
      <c r="F26" s="15"/>
      <c r="G26" s="15"/>
      <c r="H26" s="204"/>
      <c r="I26" s="15"/>
      <c r="J26" s="15"/>
      <c r="K26" s="15"/>
      <c r="L26" s="15"/>
      <c r="M26" s="15"/>
      <c r="N26" s="15"/>
      <c r="O26" s="15"/>
      <c r="P26" s="15"/>
      <c r="Q26" s="15"/>
      <c r="R26" s="260"/>
      <c r="S26" s="15"/>
      <c r="T26" s="15"/>
      <c r="U26" s="15"/>
      <c r="V26" s="15"/>
      <c r="W26" s="15"/>
      <c r="X26" s="15"/>
      <c r="Y26" s="15"/>
    </row>
    <row r="27" spans="1:25" ht="19.5" customHeight="1" thickBot="1" x14ac:dyDescent="0.25">
      <c r="A27" s="273" t="s">
        <v>33</v>
      </c>
      <c r="B27" s="27" t="s">
        <v>34</v>
      </c>
      <c r="C27" s="15"/>
      <c r="D27" s="226">
        <f>+'Cloud Metrics'!B10</f>
        <v>55.019999999999996</v>
      </c>
      <c r="E27" s="227">
        <f>+'Cloud Metrics'!B22</f>
        <v>58.227000000000004</v>
      </c>
      <c r="F27" s="227">
        <f>+'Cloud Metrics'!C10</f>
        <v>62.557000000000002</v>
      </c>
      <c r="G27" s="228">
        <f>+'Cloud Metrics'!C22</f>
        <v>65.575000000000003</v>
      </c>
      <c r="H27" s="195"/>
      <c r="I27" s="226">
        <f>+'Cloud Metrics'!E10</f>
        <v>117.577</v>
      </c>
      <c r="J27" s="228">
        <f>+'Cloud Metrics'!E22</f>
        <v>123.80200000000001</v>
      </c>
      <c r="K27" s="15"/>
      <c r="L27" s="14">
        <f>+'Cloud Metrics'!G10</f>
        <v>80.05</v>
      </c>
      <c r="M27" s="14">
        <f>+'Cloud Metrics'!G22</f>
        <v>81.081000000000003</v>
      </c>
      <c r="N27" s="14">
        <f>+'Cloud Metrics'!H10</f>
        <v>93.256</v>
      </c>
      <c r="O27" s="14">
        <f>+'Cloud Metrics'!H22</f>
        <v>94.26</v>
      </c>
      <c r="P27" s="15"/>
      <c r="Q27" s="226">
        <f>+'Cloud Metrics'!J10</f>
        <v>173.30599999999998</v>
      </c>
      <c r="R27" s="228">
        <f>+'Cloud Metrics'!J22</f>
        <v>175.34100000000001</v>
      </c>
      <c r="S27" s="15"/>
      <c r="T27" s="291" t="s">
        <v>153</v>
      </c>
      <c r="U27" s="15"/>
      <c r="V27" s="15"/>
      <c r="W27" s="15"/>
      <c r="X27" s="15"/>
      <c r="Y27" s="15"/>
    </row>
    <row r="28" spans="1:25" ht="17.25" thickBot="1" x14ac:dyDescent="0.25">
      <c r="A28" s="280"/>
      <c r="B28" s="27" t="s">
        <v>35</v>
      </c>
      <c r="C28" s="15"/>
      <c r="D28" s="213">
        <f>+'Cloud Metrics'!B7</f>
        <v>33.393000000000001</v>
      </c>
      <c r="E28" s="14">
        <f>+'Cloud Metrics'!B19</f>
        <v>36.274999999999999</v>
      </c>
      <c r="F28" s="14">
        <f>+'Cloud Metrics'!C7</f>
        <v>35.817999999999998</v>
      </c>
      <c r="G28" s="214">
        <f>+'Cloud Metrics'!C19</f>
        <v>38.524000000000001</v>
      </c>
      <c r="H28" s="195"/>
      <c r="I28" s="213">
        <f>+'Cloud Metrics'!E7</f>
        <v>69.210999999999999</v>
      </c>
      <c r="J28" s="214">
        <f>+'Cloud Metrics'!E19</f>
        <v>74.799000000000007</v>
      </c>
      <c r="K28" s="15"/>
      <c r="L28" s="14">
        <f>+'Cloud Metrics'!G7</f>
        <v>39.308999999999997</v>
      </c>
      <c r="M28" s="14">
        <f>+'Cloud Metrics'!G19</f>
        <v>40.091000000000001</v>
      </c>
      <c r="N28" s="14">
        <f>+'Cloud Metrics'!H7</f>
        <v>42.94</v>
      </c>
      <c r="O28" s="14">
        <f>+'Cloud Metrics'!H19</f>
        <v>43.811999999999998</v>
      </c>
      <c r="P28" s="15"/>
      <c r="Q28" s="213">
        <f>+'Cloud Metrics'!J7</f>
        <v>82.248999999999995</v>
      </c>
      <c r="R28" s="214">
        <f>+'Cloud Metrics'!J19</f>
        <v>83.902999999999992</v>
      </c>
      <c r="S28" s="15"/>
      <c r="T28" s="292"/>
      <c r="U28" s="15"/>
      <c r="V28" s="15"/>
      <c r="W28" s="15"/>
      <c r="X28" s="15"/>
      <c r="Y28" s="15"/>
    </row>
    <row r="29" spans="1:25" ht="17.25" thickBot="1" x14ac:dyDescent="0.25">
      <c r="A29" s="280"/>
      <c r="B29" s="27" t="s">
        <v>36</v>
      </c>
      <c r="C29" s="15"/>
      <c r="D29" s="213">
        <f>+'Cloud Metrics'!B8</f>
        <v>7.4950000000000001</v>
      </c>
      <c r="E29" s="14">
        <f>+'Cloud Metrics'!B20</f>
        <v>7.5389999999999997</v>
      </c>
      <c r="F29" s="14">
        <f>+'Cloud Metrics'!C8</f>
        <v>12.411</v>
      </c>
      <c r="G29" s="214">
        <f>+'Cloud Metrics'!C20</f>
        <v>12.455</v>
      </c>
      <c r="H29" s="195"/>
      <c r="I29" s="213">
        <f>+'Cloud Metrics'!E8</f>
        <v>19.905999999999999</v>
      </c>
      <c r="J29" s="214">
        <f>+'Cloud Metrics'!E20</f>
        <v>19.994</v>
      </c>
      <c r="K29" s="15"/>
      <c r="L29" s="14">
        <f>+'Cloud Metrics'!G8</f>
        <v>24.283000000000001</v>
      </c>
      <c r="M29" s="14">
        <f>+'Cloud Metrics'!G20</f>
        <v>24.344999999999999</v>
      </c>
      <c r="N29" s="14">
        <f>+'Cloud Metrics'!H8</f>
        <v>33.444000000000003</v>
      </c>
      <c r="O29" s="14">
        <f>+'Cloud Metrics'!H20</f>
        <v>33.444000000000003</v>
      </c>
      <c r="P29" s="15"/>
      <c r="Q29" s="213">
        <f>+'Cloud Metrics'!J8</f>
        <v>57.727000000000004</v>
      </c>
      <c r="R29" s="214">
        <f>+'Cloud Metrics'!J20</f>
        <v>57.789000000000001</v>
      </c>
      <c r="S29" s="15"/>
      <c r="T29" s="292"/>
      <c r="U29" s="15"/>
      <c r="V29" s="15"/>
      <c r="W29" s="15"/>
      <c r="X29" s="15"/>
      <c r="Y29" s="15"/>
    </row>
    <row r="30" spans="1:25" ht="17.25" thickBot="1" x14ac:dyDescent="0.25">
      <c r="A30" s="280"/>
      <c r="B30" s="36" t="s">
        <v>37</v>
      </c>
      <c r="C30" s="15"/>
      <c r="D30" s="213">
        <f>+'Cloud Metrics'!B9</f>
        <v>14.132</v>
      </c>
      <c r="E30" s="14">
        <f>+'Cloud Metrics'!B21</f>
        <v>14.413</v>
      </c>
      <c r="F30" s="14">
        <f>+'Cloud Metrics'!C9</f>
        <v>14.327999999999999</v>
      </c>
      <c r="G30" s="214">
        <f>+'Cloud Metrics'!C21</f>
        <v>14.596</v>
      </c>
      <c r="H30" s="195"/>
      <c r="I30" s="213">
        <f>+'Cloud Metrics'!E9</f>
        <v>28.46</v>
      </c>
      <c r="J30" s="214">
        <f>+'Cloud Metrics'!E21</f>
        <v>29.009</v>
      </c>
      <c r="K30" s="15"/>
      <c r="L30" s="14">
        <f>+'Cloud Metrics'!G9</f>
        <v>16.457999999999998</v>
      </c>
      <c r="M30" s="14">
        <f>+'Cloud Metrics'!G21</f>
        <v>16.645</v>
      </c>
      <c r="N30" s="14">
        <f>+'Cloud Metrics'!H9</f>
        <v>16.872</v>
      </c>
      <c r="O30" s="14">
        <f>+'Cloud Metrics'!H21</f>
        <v>17.004000000000001</v>
      </c>
      <c r="P30" s="15"/>
      <c r="Q30" s="213">
        <f>+'Cloud Metrics'!J9</f>
        <v>33.33</v>
      </c>
      <c r="R30" s="214">
        <f>+'Cloud Metrics'!J21</f>
        <v>33.649000000000001</v>
      </c>
      <c r="S30" s="15"/>
      <c r="T30" s="292"/>
      <c r="U30" s="15"/>
      <c r="V30" s="15"/>
      <c r="W30" s="15"/>
      <c r="X30" s="15"/>
      <c r="Y30" s="15"/>
    </row>
    <row r="31" spans="1:25" ht="17.25" thickBot="1" x14ac:dyDescent="0.25">
      <c r="A31" s="280"/>
      <c r="B31" s="36"/>
      <c r="C31" s="15"/>
      <c r="D31" s="213"/>
      <c r="E31" s="14"/>
      <c r="F31" s="14"/>
      <c r="G31" s="214"/>
      <c r="H31" s="195"/>
      <c r="I31" s="213"/>
      <c r="J31" s="214"/>
      <c r="K31" s="15"/>
      <c r="L31" s="14"/>
      <c r="M31" s="14"/>
      <c r="N31" s="14"/>
      <c r="O31" s="14"/>
      <c r="P31" s="15"/>
      <c r="Q31" s="213"/>
      <c r="R31" s="214"/>
      <c r="S31" s="15"/>
      <c r="T31" s="292"/>
      <c r="U31" s="15"/>
      <c r="V31" s="15"/>
      <c r="W31" s="15"/>
      <c r="X31" s="15"/>
      <c r="Y31" s="15"/>
    </row>
    <row r="32" spans="1:25" s="33" customFormat="1" ht="17.25" thickBot="1" x14ac:dyDescent="0.25">
      <c r="A32" s="280"/>
      <c r="B32" s="17" t="s">
        <v>38</v>
      </c>
      <c r="C32" s="18"/>
      <c r="D32" s="215">
        <v>0.15102194514759124</v>
      </c>
      <c r="E32" s="19">
        <v>3.1570555407919275E-2</v>
      </c>
      <c r="F32" s="261">
        <v>0.27904884581569861</v>
      </c>
      <c r="G32" s="262">
        <v>0.17461085138015664</v>
      </c>
      <c r="H32" s="196"/>
      <c r="I32" s="265">
        <v>0.21576879329955542</v>
      </c>
      <c r="J32" s="262">
        <v>0.10269702151916787</v>
      </c>
      <c r="K32" s="18"/>
      <c r="L32" s="19">
        <f>(L27-D27)/D27</f>
        <v>0.45492548164303898</v>
      </c>
      <c r="M32" s="19">
        <f>(M27-E27)/E27</f>
        <v>0.39249832551908903</v>
      </c>
      <c r="N32" s="19">
        <f>(N27-F27)/F27</f>
        <v>0.49073644835909647</v>
      </c>
      <c r="O32" s="19">
        <f>(O27-G27)/G27</f>
        <v>0.4374380480365993</v>
      </c>
      <c r="P32" s="18"/>
      <c r="Q32" s="19">
        <f>(Q27-I27)/I27</f>
        <v>0.47397875434821424</v>
      </c>
      <c r="R32" s="19">
        <f>(R27-J27)/J27</f>
        <v>0.41630183680392885</v>
      </c>
      <c r="S32" s="18"/>
      <c r="T32" s="292"/>
      <c r="U32" s="18"/>
      <c r="V32" s="18"/>
      <c r="W32" s="18"/>
      <c r="X32" s="18"/>
      <c r="Y32" s="18"/>
    </row>
    <row r="33" spans="1:25" s="33" customFormat="1" ht="17.25" thickBot="1" x14ac:dyDescent="0.25">
      <c r="A33" s="274"/>
      <c r="B33" s="17" t="s">
        <v>39</v>
      </c>
      <c r="C33" s="18"/>
      <c r="D33" s="217">
        <v>0.19653517499707387</v>
      </c>
      <c r="E33" s="218">
        <v>3.760716146450057E-2</v>
      </c>
      <c r="F33" s="263">
        <v>0.3880846164915816</v>
      </c>
      <c r="G33" s="264">
        <v>0.23774491951343876</v>
      </c>
      <c r="H33" s="196"/>
      <c r="I33" s="266">
        <v>0.3880846164915816</v>
      </c>
      <c r="J33" s="264">
        <v>0.23774491951343876</v>
      </c>
      <c r="K33" s="18"/>
      <c r="L33" s="19">
        <f>+((L28+L29)-(D28+D29))/(D28+D29)</f>
        <v>0.55527294071610256</v>
      </c>
      <c r="M33" s="19">
        <f>+((M28+M29)-(E28+E29))/(E28+E29)</f>
        <v>0.47067147487104594</v>
      </c>
      <c r="N33" s="19">
        <f>+((N28+N29)-(F28+F29))/(F28+F29)</f>
        <v>0.58377739534305084</v>
      </c>
      <c r="O33" s="19">
        <f>+((O28+O29)-(G28+G29))/(G28+G29)</f>
        <v>0.51544753722120873</v>
      </c>
      <c r="P33" s="18"/>
      <c r="Q33" s="19">
        <f>+((Q28+Q29)-(I28+I29))/(I28+I29)</f>
        <v>0.57069919319546236</v>
      </c>
      <c r="R33" s="19">
        <f>+((R28+R29)-(J28+J29))/(J28+J29)</f>
        <v>0.49475172217357821</v>
      </c>
      <c r="S33" s="18"/>
      <c r="T33" s="293"/>
      <c r="U33" s="18"/>
      <c r="V33" s="18"/>
      <c r="W33" s="18"/>
      <c r="X33" s="18"/>
      <c r="Y33" s="18"/>
    </row>
    <row r="34" spans="1:25" ht="15.75" thickBot="1" x14ac:dyDescent="0.3">
      <c r="A34" s="34"/>
      <c r="B34" s="35"/>
      <c r="C34" s="15"/>
      <c r="D34" s="15"/>
      <c r="E34" s="15"/>
      <c r="F34" s="15"/>
      <c r="G34" s="15"/>
      <c r="H34" s="204"/>
      <c r="I34" s="15"/>
      <c r="J34" s="15"/>
      <c r="K34" s="15"/>
      <c r="L34" s="15"/>
      <c r="M34" s="15"/>
      <c r="N34" s="15"/>
      <c r="O34" s="15"/>
      <c r="P34" s="15"/>
      <c r="Q34" s="15"/>
      <c r="R34" s="15"/>
      <c r="S34" s="15"/>
      <c r="T34" s="15"/>
      <c r="U34" s="15"/>
      <c r="V34" s="15"/>
      <c r="W34" s="15"/>
      <c r="X34" s="15"/>
      <c r="Y34" s="15"/>
    </row>
    <row r="35" spans="1:25" ht="18.75" customHeight="1" thickBot="1" x14ac:dyDescent="0.25">
      <c r="A35" s="294" t="s">
        <v>221</v>
      </c>
      <c r="B35" s="38" t="s">
        <v>118</v>
      </c>
      <c r="D35" s="237">
        <f>+'Gross Profit'!B14</f>
        <v>114.96200000000002</v>
      </c>
      <c r="E35" s="238">
        <f>+'Gross Profit'!B24</f>
        <v>125.80700000000002</v>
      </c>
      <c r="F35" s="238">
        <f>+'Gross Profit'!C14</f>
        <v>137.17899999999997</v>
      </c>
      <c r="G35" s="239">
        <f>+'Gross Profit'!C24</f>
        <v>146.28700000000001</v>
      </c>
      <c r="H35" s="198"/>
      <c r="I35" s="237">
        <f>+'Gross Profit'!E14</f>
        <v>252.14099999999999</v>
      </c>
      <c r="J35" s="239">
        <f>+'Gross Profit'!E24</f>
        <v>272.09400000000005</v>
      </c>
      <c r="L35" s="39">
        <f>+'Gross Profit'!G14</f>
        <v>128.56399999999999</v>
      </c>
      <c r="M35" s="39">
        <f>+'Gross Profit'!G24</f>
        <v>135.81399999999999</v>
      </c>
      <c r="N35" s="39">
        <f>+'Gross Profit'!H14</f>
        <v>142.04999999999998</v>
      </c>
      <c r="O35" s="39">
        <f>+'Gross Profit'!H24</f>
        <v>149.02499999999998</v>
      </c>
      <c r="P35" s="15"/>
      <c r="Q35" s="237">
        <f>+'Gross Profit'!J14</f>
        <v>270.61399999999998</v>
      </c>
      <c r="R35" s="239">
        <f>+'Gross Profit'!J24</f>
        <v>284.83899999999994</v>
      </c>
      <c r="S35" s="15"/>
      <c r="T35" s="297" t="s">
        <v>155</v>
      </c>
      <c r="U35" s="15"/>
      <c r="V35" s="15"/>
      <c r="W35" s="15"/>
      <c r="X35" s="15"/>
      <c r="Y35" s="15"/>
    </row>
    <row r="36" spans="1:25" ht="18.75" customHeight="1" thickBot="1" x14ac:dyDescent="0.25">
      <c r="A36" s="295"/>
      <c r="B36" s="40" t="s">
        <v>119</v>
      </c>
      <c r="C36" s="33"/>
      <c r="D36" s="240">
        <f>+'Gross Profit'!B15</f>
        <v>0.61899999999999999</v>
      </c>
      <c r="E36" s="41">
        <f>+'Gross Profit'!B25</f>
        <v>0.66500000000000004</v>
      </c>
      <c r="F36" s="41">
        <f>+'Gross Profit'!C15</f>
        <v>0.67200000000000004</v>
      </c>
      <c r="G36" s="241">
        <f>+'Gross Profit'!C25</f>
        <v>0.70599999999999996</v>
      </c>
      <c r="H36" s="199"/>
      <c r="I36" s="240">
        <f>+'Gross Profit'!E15</f>
        <v>0.64700000000000002</v>
      </c>
      <c r="J36" s="241">
        <f>+'Gross Profit'!E25</f>
        <v>0.68700000000000006</v>
      </c>
      <c r="K36" s="33"/>
      <c r="L36" s="41">
        <f>+'Gross Profit'!G15</f>
        <v>0.64</v>
      </c>
      <c r="M36" s="41">
        <f>+'Gross Profit'!G25</f>
        <v>0.67300000000000004</v>
      </c>
      <c r="N36" s="41">
        <f>+'Gross Profit'!H15</f>
        <v>0.66200000000000003</v>
      </c>
      <c r="O36" s="41">
        <f>+'Gross Profit'!H25</f>
        <v>0.69099999999999995</v>
      </c>
      <c r="P36" s="15"/>
      <c r="Q36" s="240">
        <f>+'Gross Profit'!J15</f>
        <v>0.65100000000000002</v>
      </c>
      <c r="R36" s="241">
        <f>+'Gross Profit'!J25</f>
        <v>0.68200000000000005</v>
      </c>
      <c r="S36" s="15"/>
      <c r="T36" s="298"/>
      <c r="U36" s="15"/>
      <c r="V36" s="15"/>
      <c r="W36" s="15"/>
      <c r="X36" s="15"/>
      <c r="Y36" s="15"/>
    </row>
    <row r="37" spans="1:25" ht="18.75" customHeight="1" thickBot="1" x14ac:dyDescent="0.25">
      <c r="A37" s="295"/>
      <c r="B37" s="13" t="s">
        <v>222</v>
      </c>
      <c r="C37" s="15"/>
      <c r="D37" s="213">
        <f>'Gross Profit'!B31</f>
        <v>94.141999999999996</v>
      </c>
      <c r="E37" s="14">
        <f>'Gross Profit'!B41</f>
        <v>98.908999999999992</v>
      </c>
      <c r="F37" s="14">
        <f>'Gross Profit'!C31</f>
        <v>106.33099999999999</v>
      </c>
      <c r="G37" s="214">
        <f>'Gross Profit'!C41</f>
        <v>110.23100000000002</v>
      </c>
      <c r="H37" s="195"/>
      <c r="I37" s="213">
        <f>'Gross Profit'!E31</f>
        <v>200.47299999999998</v>
      </c>
      <c r="J37" s="214">
        <f>'Gross Profit'!E41</f>
        <v>209.14000000000001</v>
      </c>
      <c r="K37" s="15"/>
      <c r="L37" s="14">
        <f>'Gross Profit'!G31</f>
        <v>106.37700000000001</v>
      </c>
      <c r="M37" s="14">
        <f>'Gross Profit'!G41</f>
        <v>108.25500000000001</v>
      </c>
      <c r="N37" s="14">
        <f>'Gross Profit'!H31</f>
        <v>118.542</v>
      </c>
      <c r="O37" s="14">
        <f>'Gross Profit'!H41</f>
        <v>120.233</v>
      </c>
      <c r="P37" s="15"/>
      <c r="Q37" s="213">
        <f>'Gross Profit'!J31</f>
        <v>224.91900000000001</v>
      </c>
      <c r="R37" s="214">
        <f>'Gross Profit'!J41</f>
        <v>228.488</v>
      </c>
      <c r="S37" s="15"/>
      <c r="T37" s="298"/>
      <c r="U37" s="15"/>
      <c r="V37" s="15"/>
      <c r="W37" s="15"/>
      <c r="X37" s="15"/>
      <c r="Y37" s="15"/>
    </row>
    <row r="38" spans="1:25" s="33" customFormat="1" ht="19.5" customHeight="1" thickBot="1" x14ac:dyDescent="0.25">
      <c r="A38" s="295"/>
      <c r="B38" s="25" t="s">
        <v>223</v>
      </c>
      <c r="C38" s="18"/>
      <c r="D38" s="215">
        <f>'Gross Profit'!B32</f>
        <v>0.72938715425737977</v>
      </c>
      <c r="E38" s="19">
        <f>'Gross Profit'!B42</f>
        <v>0.74743070459148198</v>
      </c>
      <c r="F38" s="19">
        <f>'Gross Profit'!C32</f>
        <v>0.76350463498172572</v>
      </c>
      <c r="G38" s="216">
        <f>'Gross Profit'!C42</f>
        <v>0.77445848819318097</v>
      </c>
      <c r="H38" s="196"/>
      <c r="I38" s="215">
        <f>'Gross Profit'!E32</f>
        <v>0.74709413908629818</v>
      </c>
      <c r="J38" s="216">
        <f>'Gross Profit'!E42</f>
        <v>0.76143665920302928</v>
      </c>
      <c r="K38" s="37"/>
      <c r="L38" s="19">
        <f>'Gross Profit'!G32</f>
        <v>0.73641253556520114</v>
      </c>
      <c r="M38" s="19">
        <f>'Gross Profit'!G42</f>
        <v>0.74406152915624224</v>
      </c>
      <c r="N38" s="19">
        <f>'Gross Profit'!H32</f>
        <v>0.75901855575048982</v>
      </c>
      <c r="O38" s="19">
        <f>'Gross Profit'!H42</f>
        <v>0.76488475803322076</v>
      </c>
      <c r="P38" s="18"/>
      <c r="Q38" s="215">
        <f>'Gross Profit'!J32</f>
        <v>0.74815637775212818</v>
      </c>
      <c r="R38" s="216">
        <f>'Gross Profit'!J42</f>
        <v>0.75487556288261981</v>
      </c>
      <c r="S38" s="18"/>
      <c r="T38" s="298"/>
      <c r="U38" s="18"/>
      <c r="V38" s="18"/>
      <c r="W38" s="18"/>
      <c r="X38" s="18"/>
      <c r="Y38" s="18"/>
    </row>
    <row r="39" spans="1:25" ht="19.5" customHeight="1" thickBot="1" x14ac:dyDescent="0.25">
      <c r="A39" s="295"/>
      <c r="B39" s="13" t="s">
        <v>224</v>
      </c>
      <c r="C39" s="15"/>
      <c r="D39" s="213">
        <f>'Gross Profit'!B48</f>
        <v>25.176000000000002</v>
      </c>
      <c r="E39" s="14">
        <f>'Gross Profit'!B58</f>
        <v>26.898000000000003</v>
      </c>
      <c r="F39" s="14">
        <f>'Gross Profit'!C48</f>
        <v>35.037000000000006</v>
      </c>
      <c r="G39" s="214">
        <f>'Gross Profit'!C58</f>
        <v>36.056000000000004</v>
      </c>
      <c r="H39" s="195"/>
      <c r="I39" s="213">
        <f>'Gross Profit'!E48</f>
        <v>60.213000000000008</v>
      </c>
      <c r="J39" s="214">
        <f>'Gross Profit'!E58</f>
        <v>62.954000000000008</v>
      </c>
      <c r="K39" s="15"/>
      <c r="L39" s="14">
        <f>'Gross Profit'!G48</f>
        <v>26.571000000000002</v>
      </c>
      <c r="M39" s="14">
        <f>'Gross Profit'!G58</f>
        <v>27.559000000000001</v>
      </c>
      <c r="N39" s="14">
        <f>'Gross Profit'!H48</f>
        <v>27.933999999999994</v>
      </c>
      <c r="O39" s="14">
        <f>'Gross Profit'!H58</f>
        <v>28.791999999999994</v>
      </c>
      <c r="P39" s="15"/>
      <c r="Q39" s="213">
        <f>'Gross Profit'!J48</f>
        <v>54.504999999999995</v>
      </c>
      <c r="R39" s="214">
        <f>'Gross Profit'!J58</f>
        <v>56.350999999999999</v>
      </c>
      <c r="S39" s="15"/>
      <c r="T39" s="298"/>
      <c r="U39" s="15"/>
      <c r="V39" s="15"/>
      <c r="W39" s="15"/>
      <c r="X39" s="15"/>
      <c r="Y39" s="15"/>
    </row>
    <row r="40" spans="1:25" s="33" customFormat="1" ht="19.5" customHeight="1" thickBot="1" x14ac:dyDescent="0.25">
      <c r="A40" s="296"/>
      <c r="B40" s="25" t="s">
        <v>225</v>
      </c>
      <c r="C40" s="18"/>
      <c r="D40" s="217">
        <f>'Gross Profit'!B49</f>
        <v>0.44327845761070517</v>
      </c>
      <c r="E40" s="218">
        <f>'Gross Profit'!B59</f>
        <v>0.47359802799542217</v>
      </c>
      <c r="F40" s="218">
        <f>'Gross Profit'!C49</f>
        <v>0.5405859935506766</v>
      </c>
      <c r="G40" s="219">
        <f>'Gross Profit'!C59</f>
        <v>0.55630814805671702</v>
      </c>
      <c r="H40" s="196"/>
      <c r="I40" s="217">
        <f>'Gross Profit'!E49</f>
        <v>0.49514012236037108</v>
      </c>
      <c r="J40" s="219">
        <f>'Gross Profit'!E59</f>
        <v>0.51767975791066378</v>
      </c>
      <c r="K40" s="37"/>
      <c r="L40" s="19">
        <f>'Gross Profit'!G49</f>
        <v>0.47069139607801458</v>
      </c>
      <c r="M40" s="19">
        <f>'Gross Profit'!G59</f>
        <v>0.48819330038440417</v>
      </c>
      <c r="N40" s="19">
        <f>'Gross Profit'!H49</f>
        <v>0.47800270367391634</v>
      </c>
      <c r="O40" s="19">
        <f>'Gross Profit'!H59</f>
        <v>0.49268467975153574</v>
      </c>
      <c r="P40" s="18"/>
      <c r="Q40" s="217">
        <f>'Gross Profit'!J49</f>
        <v>0.47441030550961794</v>
      </c>
      <c r="R40" s="219">
        <f>'Gross Profit'!J59</f>
        <v>0.49047784837670821</v>
      </c>
      <c r="S40" s="18"/>
      <c r="T40" s="299"/>
      <c r="U40" s="18"/>
      <c r="V40" s="18"/>
      <c r="W40" s="18"/>
      <c r="X40" s="18"/>
      <c r="Y40" s="18"/>
    </row>
    <row r="41" spans="1:25" ht="15.75" thickBot="1" x14ac:dyDescent="0.3">
      <c r="A41" s="34"/>
      <c r="B41" s="35"/>
      <c r="C41" s="15"/>
      <c r="D41" s="15"/>
      <c r="E41" s="15"/>
      <c r="F41" s="15"/>
      <c r="G41" s="15"/>
      <c r="H41" s="204"/>
      <c r="I41" s="15"/>
      <c r="J41" s="15"/>
      <c r="K41" s="15"/>
      <c r="L41" s="15"/>
      <c r="M41" s="15"/>
      <c r="N41" s="15"/>
      <c r="O41" s="15"/>
      <c r="P41" s="15"/>
      <c r="Q41" s="15"/>
      <c r="R41" s="15"/>
      <c r="S41" s="15"/>
      <c r="T41" s="15"/>
      <c r="U41" s="15"/>
      <c r="V41" s="15"/>
      <c r="W41" s="15"/>
      <c r="X41" s="15"/>
      <c r="Y41" s="15"/>
    </row>
    <row r="42" spans="1:25" ht="19.5" customHeight="1" thickBot="1" x14ac:dyDescent="0.25">
      <c r="A42" s="294" t="s">
        <v>40</v>
      </c>
      <c r="B42" s="13" t="s">
        <v>82</v>
      </c>
      <c r="C42" s="15"/>
      <c r="D42" s="226">
        <f>+'Operating Expenses'!B7</f>
        <v>32.411999999999999</v>
      </c>
      <c r="E42" s="227">
        <f>+'Operating Expenses'!B17</f>
        <v>27.791999999999998</v>
      </c>
      <c r="F42" s="227">
        <f>+'Operating Expenses'!C7</f>
        <v>30.148</v>
      </c>
      <c r="G42" s="228">
        <f>+'Operating Expenses'!C17</f>
        <v>26.274999999999999</v>
      </c>
      <c r="H42" s="195"/>
      <c r="I42" s="226">
        <f>+'Operating Expenses'!E7</f>
        <v>62.56</v>
      </c>
      <c r="J42" s="228">
        <f>+'Operating Expenses'!E17</f>
        <v>54.066999999999993</v>
      </c>
      <c r="K42" s="15"/>
      <c r="L42" s="14">
        <f>+'Operating Expenses'!G7</f>
        <v>29.148</v>
      </c>
      <c r="M42" s="14">
        <f>+'Operating Expenses'!G17</f>
        <v>26.71</v>
      </c>
      <c r="N42" s="14">
        <f>+'Operating Expenses'!H7</f>
        <v>31.792000000000002</v>
      </c>
      <c r="O42" s="14">
        <f>+'Operating Expenses'!H17</f>
        <v>29.57</v>
      </c>
      <c r="P42" s="15"/>
      <c r="Q42" s="226">
        <f>+'Operating Expenses'!J7</f>
        <v>60.94</v>
      </c>
      <c r="R42" s="228">
        <f>+'Operating Expenses'!J17</f>
        <v>56.28</v>
      </c>
      <c r="S42" s="15"/>
      <c r="T42" s="297" t="s">
        <v>154</v>
      </c>
      <c r="U42" s="15"/>
      <c r="V42" s="15"/>
      <c r="W42" s="15"/>
      <c r="X42" s="15"/>
      <c r="Y42" s="15"/>
    </row>
    <row r="43" spans="1:25" s="33" customFormat="1" ht="19.5" customHeight="1" thickBot="1" x14ac:dyDescent="0.25">
      <c r="A43" s="295"/>
      <c r="B43" s="25" t="s">
        <v>41</v>
      </c>
      <c r="C43" s="18"/>
      <c r="D43" s="215">
        <f>+'Operating Expenses'!B8</f>
        <v>0.17399999999999999</v>
      </c>
      <c r="E43" s="19">
        <f>+'Operating Expenses'!B18</f>
        <v>0.14699999999999999</v>
      </c>
      <c r="F43" s="19">
        <f>+'Operating Expenses'!C8</f>
        <v>0.14799999999999999</v>
      </c>
      <c r="G43" s="216">
        <f>+'Operating Expenses'!C18</f>
        <v>0.127</v>
      </c>
      <c r="H43" s="196"/>
      <c r="I43" s="215">
        <f>+'Operating Expenses'!E8</f>
        <v>0.16</v>
      </c>
      <c r="J43" s="216">
        <f>+'Operating Expenses'!E18</f>
        <v>0.13600000000000001</v>
      </c>
      <c r="K43" s="37"/>
      <c r="L43" s="19">
        <f>+'Operating Expenses'!G8</f>
        <v>0.14499999999999999</v>
      </c>
      <c r="M43" s="19">
        <f>+'Operating Expenses'!G18</f>
        <v>0.13200000000000001</v>
      </c>
      <c r="N43" s="19">
        <f>+'Operating Expenses'!H8</f>
        <v>0.14799999999999999</v>
      </c>
      <c r="O43" s="19">
        <f>+'Operating Expenses'!H18</f>
        <v>0.13700000000000001</v>
      </c>
      <c r="P43" s="18"/>
      <c r="Q43" s="215">
        <f>+'Operating Expenses'!J8</f>
        <v>0.14699999999999999</v>
      </c>
      <c r="R43" s="216">
        <f>+'Operating Expenses'!J18</f>
        <v>0.13500000000000001</v>
      </c>
      <c r="S43" s="18"/>
      <c r="T43" s="298"/>
      <c r="U43" s="18"/>
      <c r="V43" s="18"/>
      <c r="W43" s="18"/>
      <c r="X43" s="18"/>
      <c r="Y43" s="18"/>
    </row>
    <row r="44" spans="1:25" ht="19.5" customHeight="1" thickBot="1" x14ac:dyDescent="0.25">
      <c r="A44" s="295"/>
      <c r="B44" s="13" t="s">
        <v>123</v>
      </c>
      <c r="C44" s="15"/>
      <c r="D44" s="213">
        <f>+'Operating Expenses'!B22</f>
        <v>76.826999999999998</v>
      </c>
      <c r="E44" s="14">
        <f>+'Operating Expenses'!B32</f>
        <v>60.563000000000002</v>
      </c>
      <c r="F44" s="14">
        <f>+'Operating Expenses'!C22</f>
        <v>77.739000000000004</v>
      </c>
      <c r="G44" s="214">
        <f>+'Operating Expenses'!C32</f>
        <v>56.406999999999996</v>
      </c>
      <c r="H44" s="195"/>
      <c r="I44" s="213">
        <f>+'Operating Expenses'!E22</f>
        <v>154.566</v>
      </c>
      <c r="J44" s="214">
        <f>+'Operating Expenses'!E32</f>
        <v>116.97000000000001</v>
      </c>
      <c r="K44" s="15"/>
      <c r="L44" s="14">
        <f>+'Operating Expenses'!G22</f>
        <v>87.646000000000001</v>
      </c>
      <c r="M44" s="14">
        <f>+'Operating Expenses'!G32</f>
        <v>66.456000000000003</v>
      </c>
      <c r="N44" s="14">
        <f>+'Operating Expenses'!H22</f>
        <v>91.376000000000005</v>
      </c>
      <c r="O44" s="14">
        <f>+'Operating Expenses'!H32</f>
        <v>67.665000000000006</v>
      </c>
      <c r="P44" s="15"/>
      <c r="Q44" s="213">
        <f>+'Operating Expenses'!J22</f>
        <v>179.02199999999999</v>
      </c>
      <c r="R44" s="214">
        <f>+'Operating Expenses'!J32</f>
        <v>134.12099999999998</v>
      </c>
      <c r="S44" s="15"/>
      <c r="T44" s="298"/>
      <c r="U44" s="15"/>
      <c r="V44" s="15"/>
      <c r="W44" s="15"/>
      <c r="X44" s="15"/>
      <c r="Y44" s="15"/>
    </row>
    <row r="45" spans="1:25" s="33" customFormat="1" ht="19.5" customHeight="1" thickBot="1" x14ac:dyDescent="0.25">
      <c r="A45" s="296"/>
      <c r="B45" s="25" t="s">
        <v>41</v>
      </c>
      <c r="C45" s="18"/>
      <c r="D45" s="217">
        <f>+'Operating Expenses'!B23</f>
        <v>0.41299999999999998</v>
      </c>
      <c r="E45" s="218">
        <f>+'Operating Expenses'!B33</f>
        <v>0.32</v>
      </c>
      <c r="F45" s="218">
        <f>+'Operating Expenses'!C23</f>
        <v>0.38100000000000001</v>
      </c>
      <c r="G45" s="219">
        <f>+'Operating Expenses'!C33</f>
        <v>0.27200000000000002</v>
      </c>
      <c r="H45" s="196"/>
      <c r="I45" s="217">
        <f>+'Operating Expenses'!E23</f>
        <v>0.39600000000000002</v>
      </c>
      <c r="J45" s="219">
        <f>+'Operating Expenses'!E33</f>
        <v>0.29499999999999998</v>
      </c>
      <c r="K45" s="37"/>
      <c r="L45" s="19">
        <f>+'Operating Expenses'!G23</f>
        <v>0.436</v>
      </c>
      <c r="M45" s="19">
        <f>+'Operating Expenses'!G33</f>
        <v>0.32900000000000001</v>
      </c>
      <c r="N45" s="19">
        <f>+'Operating Expenses'!H23</f>
        <v>0.42599999999999999</v>
      </c>
      <c r="O45" s="19">
        <f>+'Operating Expenses'!H33</f>
        <v>0.314</v>
      </c>
      <c r="P45" s="18"/>
      <c r="Q45" s="217">
        <f>+'Operating Expenses'!J23</f>
        <v>0.43099999999999999</v>
      </c>
      <c r="R45" s="219">
        <f>+'Operating Expenses'!J33</f>
        <v>0.32100000000000001</v>
      </c>
      <c r="S45" s="18"/>
      <c r="T45" s="299"/>
      <c r="U45" s="18"/>
      <c r="V45" s="18"/>
      <c r="W45" s="18"/>
      <c r="X45" s="18"/>
      <c r="Y45" s="18"/>
    </row>
    <row r="46" spans="1:25" ht="25.15" customHeight="1" thickBot="1" x14ac:dyDescent="0.3">
      <c r="A46" s="34"/>
      <c r="B46" s="35"/>
      <c r="C46" s="15"/>
      <c r="D46" s="15"/>
      <c r="E46" s="15"/>
      <c r="F46" s="15"/>
      <c r="G46" s="15"/>
      <c r="H46" s="204"/>
      <c r="I46" s="15"/>
      <c r="J46" s="15"/>
      <c r="K46" s="15"/>
      <c r="L46" s="15"/>
      <c r="M46" s="15"/>
      <c r="N46" s="15"/>
      <c r="O46" s="15"/>
      <c r="P46" s="15"/>
      <c r="Q46" s="15"/>
      <c r="R46" s="15"/>
      <c r="S46" s="15"/>
      <c r="T46" s="15"/>
      <c r="U46" s="15"/>
      <c r="V46" s="15"/>
      <c r="W46" s="15"/>
      <c r="X46" s="15"/>
      <c r="Y46" s="15"/>
    </row>
    <row r="47" spans="1:25" ht="19.5" customHeight="1" thickBot="1" x14ac:dyDescent="0.25">
      <c r="A47" s="273" t="s">
        <v>42</v>
      </c>
      <c r="B47" s="159" t="s">
        <v>209</v>
      </c>
      <c r="D47" s="242">
        <f>+'Operating Margins'!B6</f>
        <v>-2.0409999999999999</v>
      </c>
      <c r="E47" s="243">
        <f>+'Operating Margins'!B20</f>
        <v>37.452000000000005</v>
      </c>
      <c r="F47" s="243">
        <f>+'Operating Margins'!C6</f>
        <v>21.573</v>
      </c>
      <c r="G47" s="244">
        <f>+'Operating Margins'!C20</f>
        <v>63.605000000000032</v>
      </c>
      <c r="H47" s="200"/>
      <c r="I47" s="242">
        <f>+'Operating Margins'!E6</f>
        <v>19.532</v>
      </c>
      <c r="J47" s="244">
        <f>+'Operating Margins'!E20</f>
        <v>101.05700000000004</v>
      </c>
      <c r="L47" s="39">
        <f>+'Operating Margins'!G6</f>
        <v>4.4420000000000002</v>
      </c>
      <c r="M47" s="39">
        <f>+'Operating Margins'!G20</f>
        <v>42.64800000000001</v>
      </c>
      <c r="N47" s="39">
        <f>+'Operating Margins'!H6</f>
        <v>11.537000000000001</v>
      </c>
      <c r="O47" s="39">
        <f>+'Operating Margins'!H20</f>
        <v>51.79</v>
      </c>
      <c r="Q47" s="242">
        <f>+'Operating Margins'!J6</f>
        <v>15.979000000000001</v>
      </c>
      <c r="R47" s="244">
        <f>+'Operating Margins'!J20</f>
        <v>94.438000000000017</v>
      </c>
      <c r="T47" s="300" t="s">
        <v>156</v>
      </c>
    </row>
    <row r="48" spans="1:25" s="33" customFormat="1" ht="19.5" customHeight="1" thickBot="1" x14ac:dyDescent="0.25">
      <c r="A48" s="287"/>
      <c r="B48" s="160" t="s">
        <v>120</v>
      </c>
      <c r="D48" s="240">
        <f>+'Operating Margins'!B7</f>
        <v>-1.0999999999999999E-2</v>
      </c>
      <c r="E48" s="41">
        <f>+'Operating Margins'!B21</f>
        <v>0.19800000000000001</v>
      </c>
      <c r="F48" s="41">
        <f>+'Operating Margins'!C7</f>
        <v>0.106</v>
      </c>
      <c r="G48" s="241">
        <f>+'Operating Margins'!C21</f>
        <v>0.307</v>
      </c>
      <c r="H48" s="199"/>
      <c r="I48" s="240">
        <f>+'Operating Margins'!E7</f>
        <v>0.05</v>
      </c>
      <c r="J48" s="241">
        <f>+'Operating Margins'!E21</f>
        <v>0.255</v>
      </c>
      <c r="L48" s="41">
        <f>+'Operating Margins'!G7</f>
        <v>2.1999999999999999E-2</v>
      </c>
      <c r="M48" s="41">
        <f>+'Operating Margins'!G21</f>
        <v>0.21099999999999999</v>
      </c>
      <c r="N48" s="41">
        <f>+'Operating Margins'!H7</f>
        <v>5.3999999999999999E-2</v>
      </c>
      <c r="O48" s="41">
        <f>+'Operating Margins'!H21</f>
        <v>0.24</v>
      </c>
      <c r="Q48" s="240">
        <f>+'Operating Margins'!J7</f>
        <v>3.7999999999999999E-2</v>
      </c>
      <c r="R48" s="241">
        <f>+'Operating Margins'!J21</f>
        <v>0.22600000000000001</v>
      </c>
      <c r="T48" s="301"/>
    </row>
    <row r="49" spans="1:20" ht="19.5" customHeight="1" thickBot="1" x14ac:dyDescent="0.25">
      <c r="A49" s="287"/>
      <c r="B49" s="159" t="s">
        <v>121</v>
      </c>
      <c r="D49" s="245"/>
      <c r="E49" s="39">
        <f>'EBITDA Margins'!B21</f>
        <v>44.356999999999999</v>
      </c>
      <c r="F49" s="42"/>
      <c r="G49" s="246">
        <f>'EBITDA Margins'!C21</f>
        <v>70.55800000000005</v>
      </c>
      <c r="H49" s="198"/>
      <c r="I49" s="245"/>
      <c r="J49" s="246">
        <f>'EBITDA Margins'!E21</f>
        <v>114.91500000000003</v>
      </c>
      <c r="L49" s="42"/>
      <c r="M49" s="39">
        <f>'EBITDA Margins'!G21</f>
        <v>48.850000000000009</v>
      </c>
      <c r="N49" s="42"/>
      <c r="O49" s="39">
        <f>'EBITDA Margins'!H21</f>
        <v>57.848999999999997</v>
      </c>
      <c r="Q49" s="245"/>
      <c r="R49" s="246">
        <f>'EBITDA Margins'!J21</f>
        <v>106.69900000000001</v>
      </c>
      <c r="T49" s="301"/>
    </row>
    <row r="50" spans="1:20" s="33" customFormat="1" ht="19.5" customHeight="1" thickBot="1" x14ac:dyDescent="0.25">
      <c r="A50" s="287"/>
      <c r="B50" s="160" t="s">
        <v>122</v>
      </c>
      <c r="D50" s="247"/>
      <c r="E50" s="41">
        <f>'EBITDA Margins'!B22</f>
        <v>0.23453552374859221</v>
      </c>
      <c r="F50" s="43"/>
      <c r="G50" s="241">
        <f>'EBITDA Margins'!C22</f>
        <v>0.34061965956378615</v>
      </c>
      <c r="H50" s="199"/>
      <c r="I50" s="247"/>
      <c r="J50" s="241">
        <f>'EBITDA Margins'!E22</f>
        <v>0.28998947695149563</v>
      </c>
      <c r="L50" s="43"/>
      <c r="M50" s="41">
        <f>'EBITDA Margins'!G22</f>
        <v>0.24189994206285936</v>
      </c>
      <c r="N50" s="43"/>
      <c r="O50" s="41">
        <f>'EBITDA Margins'!H22</f>
        <v>0.26827899642906833</v>
      </c>
      <c r="Q50" s="247"/>
      <c r="R50" s="241">
        <f>'EBITDA Margins'!J22</f>
        <v>0.25552178900455735</v>
      </c>
      <c r="T50" s="301"/>
    </row>
    <row r="51" spans="1:20" s="33" customFormat="1" ht="19.5" customHeight="1" thickBot="1" x14ac:dyDescent="0.25">
      <c r="A51" s="288"/>
      <c r="B51" s="159" t="s">
        <v>247</v>
      </c>
      <c r="D51" s="248">
        <f>'EPS &amp; DSO'!B6</f>
        <v>-0.23</v>
      </c>
      <c r="E51" s="249">
        <f>'EPS &amp; DSO'!B7</f>
        <v>0.4</v>
      </c>
      <c r="F51" s="249">
        <f>'EPS &amp; DSO'!C6</f>
        <v>-0.18</v>
      </c>
      <c r="G51" s="270">
        <f>'EPS &amp; DSO'!C7</f>
        <v>0.78</v>
      </c>
      <c r="H51" s="201"/>
      <c r="I51" s="248">
        <f>'EPS &amp; DSO'!E6</f>
        <v>-0.42</v>
      </c>
      <c r="J51" s="270">
        <f>'EPS &amp; DSO'!E7</f>
        <v>1.18</v>
      </c>
      <c r="K51" s="271"/>
      <c r="L51" s="162">
        <f>'EPS &amp; DSO'!G6</f>
        <v>-0.04</v>
      </c>
      <c r="M51" s="162">
        <f>'EPS &amp; DSO'!G7</f>
        <v>0.44</v>
      </c>
      <c r="N51" s="162">
        <f>'EPS &amp; DSO'!H6</f>
        <v>0</v>
      </c>
      <c r="O51" s="162">
        <f>'EPS &amp; DSO'!H7</f>
        <v>0.57999999999999996</v>
      </c>
      <c r="P51" s="272"/>
      <c r="Q51" s="248">
        <f>'EPS &amp; DSO'!J6</f>
        <v>-0.04</v>
      </c>
      <c r="R51" s="270">
        <f>'EPS &amp; DSO'!J7</f>
        <v>1.01</v>
      </c>
      <c r="T51" s="161" t="s">
        <v>248</v>
      </c>
    </row>
    <row r="52" spans="1:20" ht="16.5" x14ac:dyDescent="0.25">
      <c r="B52" s="44"/>
    </row>
    <row r="54" spans="1:20" ht="16.5" x14ac:dyDescent="0.2">
      <c r="B54" s="45"/>
    </row>
    <row r="56" spans="1:20" ht="16.5" x14ac:dyDescent="0.2">
      <c r="B56" s="45"/>
    </row>
    <row r="57" spans="1:20" ht="16.5" x14ac:dyDescent="0.2">
      <c r="B57" s="45"/>
    </row>
    <row r="58" spans="1:20" x14ac:dyDescent="0.2">
      <c r="D58" s="46"/>
      <c r="E58" s="46"/>
      <c r="F58" s="46"/>
      <c r="G58" s="46"/>
      <c r="H58" s="205"/>
      <c r="I58" s="46"/>
      <c r="J58" s="46"/>
      <c r="K58" s="46"/>
      <c r="L58" s="46"/>
      <c r="M58" s="46"/>
      <c r="N58" s="46"/>
      <c r="O58" s="46"/>
      <c r="Q58" s="46"/>
      <c r="R58" s="46"/>
    </row>
  </sheetData>
  <mergeCells count="27">
    <mergeCell ref="A47:A51"/>
    <mergeCell ref="A3:B3"/>
    <mergeCell ref="A27:A33"/>
    <mergeCell ref="T27:T33"/>
    <mergeCell ref="A42:A45"/>
    <mergeCell ref="T42:T45"/>
    <mergeCell ref="D4:E4"/>
    <mergeCell ref="L4:M4"/>
    <mergeCell ref="I3:J3"/>
    <mergeCell ref="A35:A40"/>
    <mergeCell ref="T35:T40"/>
    <mergeCell ref="T47:T50"/>
    <mergeCell ref="A5:B5"/>
    <mergeCell ref="A6:A15"/>
    <mergeCell ref="T6:T12"/>
    <mergeCell ref="T14:T15"/>
    <mergeCell ref="A17:A18"/>
    <mergeCell ref="T3:T5"/>
    <mergeCell ref="A4:B4"/>
    <mergeCell ref="A20:A25"/>
    <mergeCell ref="F4:G4"/>
    <mergeCell ref="N4:O4"/>
    <mergeCell ref="D3:G3"/>
    <mergeCell ref="L3:O3"/>
    <mergeCell ref="I4:J4"/>
    <mergeCell ref="Q3:R3"/>
    <mergeCell ref="Q4:R4"/>
  </mergeCells>
  <pageMargins left="0.25" right="0.25"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1930F-D22E-41B1-AC4D-EFC9886179CA}">
  <sheetPr>
    <tabColor rgb="FF0079FF"/>
    <pageSetUpPr fitToPage="1"/>
  </sheetPr>
  <dimension ref="A1:K120"/>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40625" defaultRowHeight="11.25" outlineLevelCol="1" x14ac:dyDescent="0.2"/>
  <cols>
    <col min="1" max="1" width="62.140625" style="74" bestFit="1" customWidth="1"/>
    <col min="2" max="2" width="1" style="47" customWidth="1"/>
    <col min="3" max="4" width="28.28515625" style="74" customWidth="1"/>
    <col min="5" max="5" width="1.42578125" style="165" customWidth="1"/>
    <col min="6" max="6" width="28.28515625" style="74" hidden="1" customWidth="1" outlineLevel="1"/>
    <col min="7" max="7" width="4.5703125" style="47" hidden="1" customWidth="1" outlineLevel="1"/>
    <col min="8" max="8" width="26.42578125" style="47" customWidth="1" collapsed="1"/>
    <col min="9" max="9" width="26.42578125" style="47" customWidth="1"/>
    <col min="10" max="10" width="1.85546875" style="165" customWidth="1"/>
    <col min="11" max="11" width="26.42578125" style="47" customWidth="1"/>
    <col min="12" max="16384" width="9.140625" style="47"/>
  </cols>
  <sheetData>
    <row r="1" spans="1:11" ht="18" x14ac:dyDescent="0.25">
      <c r="A1" s="5" t="s">
        <v>158</v>
      </c>
      <c r="C1" s="47"/>
      <c r="D1" s="47"/>
      <c r="F1" s="47"/>
    </row>
    <row r="2" spans="1:11" x14ac:dyDescent="0.2">
      <c r="A2" s="48"/>
      <c r="C2" s="47"/>
      <c r="D2" s="47"/>
      <c r="F2" s="47"/>
    </row>
    <row r="3" spans="1:11" s="7" customFormat="1" ht="30" customHeight="1" x14ac:dyDescent="0.25">
      <c r="A3" s="49"/>
      <c r="C3" s="307" t="s">
        <v>10</v>
      </c>
      <c r="D3" s="307"/>
      <c r="E3" s="166"/>
      <c r="F3" s="50" t="s">
        <v>257</v>
      </c>
      <c r="G3" s="156"/>
      <c r="H3" s="307" t="s">
        <v>10</v>
      </c>
      <c r="I3" s="307"/>
      <c r="J3" s="166"/>
      <c r="K3" s="50" t="s">
        <v>257</v>
      </c>
    </row>
    <row r="4" spans="1:11" s="7" customFormat="1" ht="30" customHeight="1" x14ac:dyDescent="0.25">
      <c r="A4" s="51" t="s">
        <v>13</v>
      </c>
      <c r="C4" s="52" t="s">
        <v>43</v>
      </c>
      <c r="D4" s="52" t="s">
        <v>258</v>
      </c>
      <c r="E4" s="167"/>
      <c r="F4" s="52" t="s">
        <v>258</v>
      </c>
      <c r="G4" s="156"/>
      <c r="H4" s="52" t="s">
        <v>116</v>
      </c>
      <c r="I4" s="52" t="s">
        <v>259</v>
      </c>
      <c r="J4" s="167"/>
      <c r="K4" s="52" t="s">
        <v>259</v>
      </c>
    </row>
    <row r="5" spans="1:11" x14ac:dyDescent="0.2">
      <c r="A5" s="53"/>
      <c r="C5" s="47"/>
      <c r="D5" s="47"/>
      <c r="F5" s="47"/>
    </row>
    <row r="6" spans="1:11" s="56" customFormat="1" ht="16.5" x14ac:dyDescent="0.25">
      <c r="A6" s="54" t="s">
        <v>157</v>
      </c>
      <c r="B6" s="57"/>
      <c r="C6" s="55">
        <f>+C7+C8</f>
        <v>129.07</v>
      </c>
      <c r="D6" s="55">
        <f>+D7+D8</f>
        <v>139.267</v>
      </c>
      <c r="E6" s="163"/>
      <c r="F6" s="55">
        <f t="shared" ref="F6:F12" si="0">+C6+D6</f>
        <v>268.33699999999999</v>
      </c>
      <c r="G6" s="58"/>
      <c r="H6" s="55">
        <f>+H7+H8</f>
        <v>144.453</v>
      </c>
      <c r="I6" s="55">
        <f>+I7+I8</f>
        <v>156.178</v>
      </c>
      <c r="J6" s="163"/>
      <c r="K6" s="55">
        <f t="shared" ref="K6:K12" si="1">+H6+I6</f>
        <v>300.63099999999997</v>
      </c>
    </row>
    <row r="7" spans="1:11" s="56" customFormat="1" ht="16.5" x14ac:dyDescent="0.25">
      <c r="A7" s="59" t="s">
        <v>46</v>
      </c>
      <c r="B7" s="61"/>
      <c r="C7" s="60">
        <f>+'Cloud Metrics'!B10</f>
        <v>55.019999999999996</v>
      </c>
      <c r="D7" s="60">
        <f>+'Cloud Metrics'!C10</f>
        <v>62.557000000000002</v>
      </c>
      <c r="E7" s="168"/>
      <c r="F7" s="60">
        <f t="shared" si="0"/>
        <v>117.577</v>
      </c>
      <c r="G7" s="58"/>
      <c r="H7" s="60">
        <f>'Cloud Metrics'!G10</f>
        <v>80.05</v>
      </c>
      <c r="I7" s="60">
        <f>'Cloud Metrics'!H10</f>
        <v>93.256</v>
      </c>
      <c r="J7" s="168"/>
      <c r="K7" s="60">
        <f t="shared" si="1"/>
        <v>173.30599999999998</v>
      </c>
    </row>
    <row r="8" spans="1:11" s="56" customFormat="1" ht="15" customHeight="1" x14ac:dyDescent="0.25">
      <c r="A8" s="59" t="s">
        <v>47</v>
      </c>
      <c r="B8" s="62"/>
      <c r="C8" s="63">
        <v>74.05</v>
      </c>
      <c r="D8" s="63">
        <v>76.709999999999994</v>
      </c>
      <c r="E8" s="164"/>
      <c r="F8" s="63">
        <f t="shared" si="0"/>
        <v>150.76</v>
      </c>
      <c r="G8" s="58"/>
      <c r="H8" s="63">
        <v>64.403000000000006</v>
      </c>
      <c r="I8" s="63">
        <v>62.921999999999997</v>
      </c>
      <c r="J8" s="164"/>
      <c r="K8" s="63">
        <f t="shared" si="1"/>
        <v>127.325</v>
      </c>
    </row>
    <row r="9" spans="1:11" s="56" customFormat="1" ht="16.5" x14ac:dyDescent="0.25">
      <c r="A9" s="54" t="s">
        <v>159</v>
      </c>
      <c r="B9" s="65"/>
      <c r="C9" s="64">
        <f>+C10+C11</f>
        <v>56.795000000000002</v>
      </c>
      <c r="D9" s="64">
        <f>+D10+D11</f>
        <v>64.813000000000002</v>
      </c>
      <c r="E9" s="169"/>
      <c r="F9" s="64">
        <f t="shared" si="0"/>
        <v>121.608</v>
      </c>
      <c r="G9" s="58"/>
      <c r="H9" s="64">
        <f>+H10+H11</f>
        <v>56.451000000000001</v>
      </c>
      <c r="I9" s="64">
        <f>+I10+I11</f>
        <v>58.438999999999993</v>
      </c>
      <c r="J9" s="169"/>
      <c r="K9" s="64">
        <f t="shared" si="1"/>
        <v>114.88999999999999</v>
      </c>
    </row>
    <row r="10" spans="1:11" s="56" customFormat="1" ht="16.5" x14ac:dyDescent="0.25">
      <c r="A10" s="59" t="s">
        <v>45</v>
      </c>
      <c r="B10" s="61"/>
      <c r="C10" s="60">
        <v>28.524999999999999</v>
      </c>
      <c r="D10" s="60">
        <v>35.829000000000001</v>
      </c>
      <c r="E10" s="168"/>
      <c r="F10" s="60">
        <f t="shared" si="0"/>
        <v>64.353999999999999</v>
      </c>
      <c r="G10" s="58"/>
      <c r="H10" s="60">
        <v>29.323</v>
      </c>
      <c r="I10" s="60">
        <v>32.348999999999997</v>
      </c>
      <c r="J10" s="168"/>
      <c r="K10" s="60">
        <f t="shared" si="1"/>
        <v>61.671999999999997</v>
      </c>
    </row>
    <row r="11" spans="1:11" s="56" customFormat="1" ht="16.5" x14ac:dyDescent="0.25">
      <c r="A11" s="59" t="s">
        <v>160</v>
      </c>
      <c r="B11" s="65"/>
      <c r="C11" s="146">
        <v>28.27</v>
      </c>
      <c r="D11" s="146">
        <v>28.984000000000002</v>
      </c>
      <c r="E11" s="170"/>
      <c r="F11" s="146">
        <f t="shared" si="0"/>
        <v>57.254000000000005</v>
      </c>
      <c r="G11" s="68"/>
      <c r="H11" s="146">
        <v>27.128</v>
      </c>
      <c r="I11" s="146">
        <v>26.09</v>
      </c>
      <c r="J11" s="170"/>
      <c r="K11" s="146">
        <f t="shared" si="1"/>
        <v>53.218000000000004</v>
      </c>
    </row>
    <row r="12" spans="1:11" s="56" customFormat="1" ht="16.5" x14ac:dyDescent="0.25">
      <c r="A12" s="54" t="s">
        <v>48</v>
      </c>
      <c r="B12" s="57"/>
      <c r="C12" s="148">
        <f>+C6+C9</f>
        <v>185.86500000000001</v>
      </c>
      <c r="D12" s="148">
        <f>+D6+D9</f>
        <v>204.07999999999998</v>
      </c>
      <c r="E12" s="163"/>
      <c r="F12" s="148">
        <f t="shared" si="0"/>
        <v>389.94499999999999</v>
      </c>
      <c r="G12" s="58"/>
      <c r="H12" s="148">
        <f>+H6+H9</f>
        <v>200.904</v>
      </c>
      <c r="I12" s="148">
        <f>+I6+I9</f>
        <v>214.61699999999999</v>
      </c>
      <c r="J12" s="163"/>
      <c r="K12" s="148">
        <f t="shared" si="1"/>
        <v>415.52099999999996</v>
      </c>
    </row>
    <row r="13" spans="1:11" s="56" customFormat="1" ht="16.5" x14ac:dyDescent="0.25">
      <c r="A13" s="54"/>
      <c r="C13" s="149"/>
      <c r="D13" s="149"/>
      <c r="E13" s="149"/>
      <c r="F13" s="149"/>
      <c r="G13" s="150"/>
      <c r="H13" s="149"/>
      <c r="I13" s="149"/>
      <c r="J13" s="149"/>
      <c r="K13" s="149"/>
    </row>
    <row r="14" spans="1:11" s="56" customFormat="1" ht="16.5" x14ac:dyDescent="0.25">
      <c r="A14" s="54" t="s">
        <v>161</v>
      </c>
      <c r="C14" s="67">
        <f>C22-C6</f>
        <v>3.2620000000000005</v>
      </c>
      <c r="D14" s="67">
        <f>D22-D6</f>
        <v>3.0660000000000025</v>
      </c>
      <c r="E14" s="171"/>
      <c r="F14" s="67">
        <f t="shared" ref="F14:F20" si="2">+C14+D14</f>
        <v>6.328000000000003</v>
      </c>
      <c r="G14" s="58"/>
      <c r="H14" s="67">
        <f>H22-H6</f>
        <v>1.0390000000000157</v>
      </c>
      <c r="I14" s="67">
        <f>I22-I6</f>
        <v>1.0130000000000052</v>
      </c>
      <c r="J14" s="171"/>
      <c r="K14" s="67">
        <f t="shared" ref="K14:K20" si="3">+H14+I14</f>
        <v>2.0520000000000209</v>
      </c>
    </row>
    <row r="15" spans="1:11" s="56" customFormat="1" ht="16.5" x14ac:dyDescent="0.25">
      <c r="A15" s="59" t="s">
        <v>50</v>
      </c>
      <c r="B15" s="62"/>
      <c r="C15" s="60">
        <f t="shared" ref="C15:H19" si="4">C23-C7</f>
        <v>3.2070000000000078</v>
      </c>
      <c r="D15" s="60">
        <f t="shared" ref="D15" si="5">D23-D7</f>
        <v>3.0180000000000007</v>
      </c>
      <c r="E15" s="168"/>
      <c r="F15" s="60">
        <f t="shared" si="2"/>
        <v>6.2250000000000085</v>
      </c>
      <c r="G15" s="58"/>
      <c r="H15" s="60">
        <f t="shared" si="4"/>
        <v>1.0310000000000059</v>
      </c>
      <c r="I15" s="60">
        <f t="shared" ref="I15" si="6">I23-I7</f>
        <v>1.0040000000000049</v>
      </c>
      <c r="J15" s="168"/>
      <c r="K15" s="60">
        <f t="shared" si="3"/>
        <v>2.0350000000000108</v>
      </c>
    </row>
    <row r="16" spans="1:11" s="56" customFormat="1" ht="16.5" x14ac:dyDescent="0.25">
      <c r="A16" s="59" t="s">
        <v>51</v>
      </c>
      <c r="B16" s="62"/>
      <c r="C16" s="69">
        <f t="shared" si="4"/>
        <v>5.5000000000006821E-2</v>
      </c>
      <c r="D16" s="69">
        <f t="shared" ref="D16" si="7">D24-D8</f>
        <v>4.8000000000001819E-2</v>
      </c>
      <c r="E16" s="170"/>
      <c r="F16" s="69">
        <f t="shared" si="2"/>
        <v>0.10300000000000864</v>
      </c>
      <c r="G16" s="58"/>
      <c r="H16" s="69">
        <f t="shared" si="4"/>
        <v>7.9999999999955662E-3</v>
      </c>
      <c r="I16" s="69">
        <f t="shared" ref="I16" si="8">I24-I8</f>
        <v>9.0000000000003411E-3</v>
      </c>
      <c r="J16" s="170"/>
      <c r="K16" s="69">
        <f t="shared" si="3"/>
        <v>1.6999999999995907E-2</v>
      </c>
    </row>
    <row r="17" spans="1:11" s="56" customFormat="1" ht="16.5" x14ac:dyDescent="0.25">
      <c r="A17" s="54" t="s">
        <v>166</v>
      </c>
      <c r="C17" s="64">
        <f t="shared" si="4"/>
        <v>0</v>
      </c>
      <c r="D17" s="64">
        <f t="shared" ref="D17" si="9">D25-D9</f>
        <v>0</v>
      </c>
      <c r="E17" s="169"/>
      <c r="F17" s="64">
        <f t="shared" si="2"/>
        <v>0</v>
      </c>
      <c r="G17" s="58"/>
      <c r="H17" s="64">
        <f t="shared" si="4"/>
        <v>0</v>
      </c>
      <c r="I17" s="64">
        <f t="shared" ref="I17" si="10">I25-I9</f>
        <v>0</v>
      </c>
      <c r="J17" s="169"/>
      <c r="K17" s="64">
        <f t="shared" si="3"/>
        <v>0</v>
      </c>
    </row>
    <row r="18" spans="1:11" s="62" customFormat="1" ht="16.5" x14ac:dyDescent="0.25">
      <c r="A18" s="59" t="s">
        <v>49</v>
      </c>
      <c r="C18" s="60">
        <f t="shared" si="4"/>
        <v>0</v>
      </c>
      <c r="D18" s="60">
        <f t="shared" ref="D18" si="11">D26-D10</f>
        <v>0</v>
      </c>
      <c r="E18" s="168"/>
      <c r="F18" s="60">
        <f t="shared" si="2"/>
        <v>0</v>
      </c>
      <c r="G18" s="68"/>
      <c r="H18" s="60">
        <f t="shared" si="4"/>
        <v>0</v>
      </c>
      <c r="I18" s="60">
        <f t="shared" ref="I18" si="12">I26-I10</f>
        <v>0</v>
      </c>
      <c r="J18" s="168"/>
      <c r="K18" s="60">
        <f t="shared" si="3"/>
        <v>0</v>
      </c>
    </row>
    <row r="19" spans="1:11" s="62" customFormat="1" ht="16.5" x14ac:dyDescent="0.25">
      <c r="A19" s="59" t="s">
        <v>165</v>
      </c>
      <c r="C19" s="146">
        <f t="shared" si="4"/>
        <v>0</v>
      </c>
      <c r="D19" s="146">
        <f t="shared" ref="D19" si="13">D27-D11</f>
        <v>0</v>
      </c>
      <c r="E19" s="170"/>
      <c r="F19" s="146">
        <f t="shared" si="2"/>
        <v>0</v>
      </c>
      <c r="G19" s="58"/>
      <c r="H19" s="146">
        <f t="shared" si="4"/>
        <v>0</v>
      </c>
      <c r="I19" s="146">
        <f t="shared" ref="I19" si="14">I27-I11</f>
        <v>0</v>
      </c>
      <c r="J19" s="170"/>
      <c r="K19" s="146">
        <f t="shared" si="3"/>
        <v>0</v>
      </c>
    </row>
    <row r="20" spans="1:11" s="56" customFormat="1" ht="16.5" x14ac:dyDescent="0.25">
      <c r="A20" s="54" t="s">
        <v>52</v>
      </c>
      <c r="C20" s="101">
        <f>C28-C12</f>
        <v>3.2620000000000005</v>
      </c>
      <c r="D20" s="101">
        <f>D28-D12</f>
        <v>3.0660000000000309</v>
      </c>
      <c r="E20" s="172"/>
      <c r="F20" s="101">
        <f t="shared" si="2"/>
        <v>6.3280000000000314</v>
      </c>
      <c r="G20" s="58"/>
      <c r="H20" s="101">
        <f>H28-H12</f>
        <v>1.0390000000000157</v>
      </c>
      <c r="I20" s="101">
        <f>I28-I12</f>
        <v>1.0130000000000052</v>
      </c>
      <c r="J20" s="172"/>
      <c r="K20" s="101">
        <f t="shared" si="3"/>
        <v>2.0520000000000209</v>
      </c>
    </row>
    <row r="21" spans="1:11" s="56" customFormat="1" ht="16.5" x14ac:dyDescent="0.25">
      <c r="A21" s="54"/>
      <c r="C21" s="66"/>
      <c r="D21" s="66"/>
      <c r="E21" s="149"/>
      <c r="F21" s="66"/>
      <c r="G21" s="58"/>
      <c r="H21" s="66"/>
      <c r="I21" s="66"/>
      <c r="J21" s="149"/>
      <c r="K21" s="66"/>
    </row>
    <row r="22" spans="1:11" s="56" customFormat="1" ht="16.5" x14ac:dyDescent="0.25">
      <c r="A22" s="54" t="s">
        <v>163</v>
      </c>
      <c r="B22" s="57"/>
      <c r="C22" s="55">
        <f>+C24+C23</f>
        <v>132.33199999999999</v>
      </c>
      <c r="D22" s="55">
        <f>+D24+D23</f>
        <v>142.333</v>
      </c>
      <c r="E22" s="163"/>
      <c r="F22" s="55">
        <f t="shared" ref="F22:F28" si="15">+C22+D22</f>
        <v>274.66499999999996</v>
      </c>
      <c r="G22" s="58"/>
      <c r="H22" s="55">
        <f>+H24+H23</f>
        <v>145.49200000000002</v>
      </c>
      <c r="I22" s="55">
        <f>+I24+I23</f>
        <v>157.191</v>
      </c>
      <c r="J22" s="163"/>
      <c r="K22" s="55">
        <f t="shared" ref="K22:K28" si="16">+H22+I22</f>
        <v>302.68299999999999</v>
      </c>
    </row>
    <row r="23" spans="1:11" s="56" customFormat="1" ht="16.5" x14ac:dyDescent="0.25">
      <c r="A23" s="59" t="s">
        <v>54</v>
      </c>
      <c r="B23" s="62"/>
      <c r="C23" s="60">
        <f>+'Cloud Metrics'!B22</f>
        <v>58.227000000000004</v>
      </c>
      <c r="D23" s="60">
        <f>+'Cloud Metrics'!C22</f>
        <v>65.575000000000003</v>
      </c>
      <c r="E23" s="168"/>
      <c r="F23" s="60">
        <f t="shared" si="15"/>
        <v>123.80200000000001</v>
      </c>
      <c r="G23" s="72"/>
      <c r="H23" s="60">
        <f>'Cloud Metrics'!G22</f>
        <v>81.081000000000003</v>
      </c>
      <c r="I23" s="60">
        <f>'Cloud Metrics'!H22</f>
        <v>94.26</v>
      </c>
      <c r="J23" s="168"/>
      <c r="K23" s="60">
        <f t="shared" si="16"/>
        <v>175.34100000000001</v>
      </c>
    </row>
    <row r="24" spans="1:11" s="56" customFormat="1" ht="16.5" x14ac:dyDescent="0.25">
      <c r="A24" s="59" t="s">
        <v>55</v>
      </c>
      <c r="B24" s="62"/>
      <c r="C24" s="63">
        <f>76.128-2.023</f>
        <v>74.105000000000004</v>
      </c>
      <c r="D24" s="63">
        <v>76.757999999999996</v>
      </c>
      <c r="E24" s="164"/>
      <c r="F24" s="63">
        <f t="shared" si="15"/>
        <v>150.863</v>
      </c>
      <c r="G24" s="58"/>
      <c r="H24" s="63">
        <v>64.411000000000001</v>
      </c>
      <c r="I24" s="63">
        <v>62.930999999999997</v>
      </c>
      <c r="J24" s="164"/>
      <c r="K24" s="63">
        <f t="shared" si="16"/>
        <v>127.342</v>
      </c>
    </row>
    <row r="25" spans="1:11" s="56" customFormat="1" ht="16.5" x14ac:dyDescent="0.25">
      <c r="A25" s="54" t="s">
        <v>164</v>
      </c>
      <c r="C25" s="67">
        <f>C26+C27</f>
        <v>56.795000000000002</v>
      </c>
      <c r="D25" s="67">
        <f>D26+D27</f>
        <v>64.813000000000002</v>
      </c>
      <c r="E25" s="171"/>
      <c r="F25" s="67">
        <f t="shared" si="15"/>
        <v>121.608</v>
      </c>
      <c r="G25" s="58"/>
      <c r="H25" s="67">
        <f>H26+H27</f>
        <v>56.451000000000001</v>
      </c>
      <c r="I25" s="67">
        <f>I26+I27</f>
        <v>58.438999999999993</v>
      </c>
      <c r="J25" s="171"/>
      <c r="K25" s="67">
        <f t="shared" si="16"/>
        <v>114.88999999999999</v>
      </c>
    </row>
    <row r="26" spans="1:11" s="56" customFormat="1" ht="16.5" x14ac:dyDescent="0.25">
      <c r="A26" s="71" t="s">
        <v>53</v>
      </c>
      <c r="C26" s="60">
        <v>28.524999999999999</v>
      </c>
      <c r="D26" s="60">
        <v>35.829000000000001</v>
      </c>
      <c r="E26" s="168"/>
      <c r="F26" s="60">
        <f t="shared" si="15"/>
        <v>64.353999999999999</v>
      </c>
      <c r="G26" s="58"/>
      <c r="H26" s="60">
        <v>29.323</v>
      </c>
      <c r="I26" s="60">
        <v>32.348999999999997</v>
      </c>
      <c r="J26" s="168"/>
      <c r="K26" s="60">
        <f t="shared" si="16"/>
        <v>61.671999999999997</v>
      </c>
    </row>
    <row r="27" spans="1:11" s="56" customFormat="1" ht="16.5" x14ac:dyDescent="0.25">
      <c r="A27" s="59" t="s">
        <v>162</v>
      </c>
      <c r="C27" s="146">
        <v>28.27</v>
      </c>
      <c r="D27" s="146">
        <v>28.984000000000002</v>
      </c>
      <c r="E27" s="170"/>
      <c r="F27" s="146">
        <f t="shared" si="15"/>
        <v>57.254000000000005</v>
      </c>
      <c r="G27" s="68"/>
      <c r="H27" s="146">
        <v>27.128</v>
      </c>
      <c r="I27" s="146">
        <v>26.09</v>
      </c>
      <c r="J27" s="170"/>
      <c r="K27" s="146">
        <f t="shared" si="16"/>
        <v>53.218000000000004</v>
      </c>
    </row>
    <row r="28" spans="1:11" s="56" customFormat="1" ht="16.5" x14ac:dyDescent="0.25">
      <c r="A28" s="73" t="s">
        <v>56</v>
      </c>
      <c r="C28" s="148">
        <f>+C22+C25</f>
        <v>189.12700000000001</v>
      </c>
      <c r="D28" s="148">
        <f>+D22+D25</f>
        <v>207.14600000000002</v>
      </c>
      <c r="E28" s="163"/>
      <c r="F28" s="148">
        <f t="shared" si="15"/>
        <v>396.27300000000002</v>
      </c>
      <c r="G28" s="58"/>
      <c r="H28" s="148">
        <f>+H22+H25</f>
        <v>201.94300000000001</v>
      </c>
      <c r="I28" s="148">
        <f>+I22+I25</f>
        <v>215.63</v>
      </c>
      <c r="J28" s="163"/>
      <c r="K28" s="148">
        <f t="shared" si="16"/>
        <v>417.57299999999998</v>
      </c>
    </row>
    <row r="29" spans="1:11" s="62" customFormat="1" ht="16.5" x14ac:dyDescent="0.25">
      <c r="C29" s="147"/>
      <c r="D29" s="147"/>
      <c r="E29" s="164"/>
      <c r="F29" s="147"/>
      <c r="G29" s="151"/>
      <c r="H29" s="151"/>
      <c r="I29" s="151"/>
      <c r="J29" s="151"/>
      <c r="K29" s="151"/>
    </row>
    <row r="30" spans="1:11" ht="16.5" x14ac:dyDescent="0.2">
      <c r="A30" s="45"/>
      <c r="C30" s="47"/>
      <c r="D30" s="47"/>
      <c r="F30" s="47"/>
    </row>
    <row r="31" spans="1:11" x14ac:dyDescent="0.2">
      <c r="A31" s="47"/>
      <c r="C31" s="47"/>
      <c r="D31" s="47"/>
      <c r="F31" s="47"/>
    </row>
    <row r="32" spans="1:11" x14ac:dyDescent="0.2">
      <c r="A32" s="47"/>
      <c r="C32" s="47"/>
      <c r="D32" s="47"/>
      <c r="F32" s="47"/>
    </row>
    <row r="33" spans="1:6" x14ac:dyDescent="0.2">
      <c r="A33" s="47"/>
      <c r="C33" s="47"/>
      <c r="D33" s="47"/>
      <c r="F33" s="47"/>
    </row>
    <row r="34" spans="1:6" x14ac:dyDescent="0.2">
      <c r="A34" s="47"/>
      <c r="C34" s="47"/>
      <c r="D34" s="47"/>
      <c r="F34" s="47"/>
    </row>
    <row r="35" spans="1:6" x14ac:dyDescent="0.2">
      <c r="A35" s="47"/>
      <c r="C35" s="47"/>
      <c r="D35" s="47"/>
      <c r="F35" s="47"/>
    </row>
    <row r="36" spans="1:6" x14ac:dyDescent="0.2">
      <c r="A36" s="47"/>
      <c r="C36" s="47"/>
      <c r="D36" s="47"/>
      <c r="F36" s="47"/>
    </row>
    <row r="37" spans="1:6" x14ac:dyDescent="0.2">
      <c r="A37" s="47"/>
      <c r="C37" s="47"/>
      <c r="D37" s="47"/>
      <c r="F37" s="47"/>
    </row>
    <row r="38" spans="1:6" x14ac:dyDescent="0.2">
      <c r="A38" s="47"/>
      <c r="C38" s="47"/>
      <c r="D38" s="47"/>
      <c r="F38" s="47"/>
    </row>
    <row r="39" spans="1:6" x14ac:dyDescent="0.2">
      <c r="A39" s="47"/>
      <c r="C39" s="47"/>
      <c r="D39" s="47"/>
      <c r="F39" s="47"/>
    </row>
    <row r="40" spans="1:6" x14ac:dyDescent="0.2">
      <c r="A40" s="47"/>
      <c r="C40" s="47"/>
      <c r="D40" s="47"/>
      <c r="F40" s="47"/>
    </row>
    <row r="41" spans="1:6" x14ac:dyDescent="0.2">
      <c r="A41" s="47"/>
      <c r="C41" s="47"/>
      <c r="D41" s="47"/>
      <c r="F41" s="47"/>
    </row>
    <row r="42" spans="1:6" x14ac:dyDescent="0.2">
      <c r="A42" s="47"/>
      <c r="C42" s="47"/>
      <c r="D42" s="47"/>
      <c r="F42" s="47"/>
    </row>
    <row r="43" spans="1:6" x14ac:dyDescent="0.2">
      <c r="A43" s="47"/>
      <c r="C43" s="47"/>
      <c r="D43" s="47"/>
      <c r="F43" s="47"/>
    </row>
    <row r="44" spans="1:6" x14ac:dyDescent="0.2">
      <c r="A44" s="47"/>
      <c r="C44" s="47"/>
      <c r="D44" s="47"/>
      <c r="F44" s="47"/>
    </row>
    <row r="45" spans="1:6" x14ac:dyDescent="0.2">
      <c r="A45" s="47"/>
      <c r="C45" s="47"/>
      <c r="D45" s="47"/>
      <c r="F45" s="47"/>
    </row>
    <row r="46" spans="1:6" x14ac:dyDescent="0.2">
      <c r="A46" s="47"/>
      <c r="C46" s="47"/>
      <c r="D46" s="47"/>
      <c r="F46" s="47"/>
    </row>
    <row r="47" spans="1:6" x14ac:dyDescent="0.2">
      <c r="A47" s="47"/>
      <c r="C47" s="47"/>
      <c r="D47" s="47"/>
      <c r="F47" s="47"/>
    </row>
    <row r="48" spans="1:6" x14ac:dyDescent="0.2">
      <c r="A48" s="47"/>
      <c r="C48" s="47"/>
      <c r="D48" s="47"/>
      <c r="F48" s="47"/>
    </row>
    <row r="49" spans="1:6" x14ac:dyDescent="0.2">
      <c r="A49" s="47"/>
      <c r="C49" s="47"/>
      <c r="D49" s="47"/>
      <c r="F49" s="47"/>
    </row>
    <row r="50" spans="1:6" x14ac:dyDescent="0.2">
      <c r="A50" s="47"/>
      <c r="C50" s="47"/>
      <c r="D50" s="47"/>
      <c r="F50" s="47"/>
    </row>
    <row r="51" spans="1:6" x14ac:dyDescent="0.2">
      <c r="A51" s="47"/>
      <c r="C51" s="47"/>
      <c r="D51" s="47"/>
      <c r="F51" s="47"/>
    </row>
    <row r="52" spans="1:6" x14ac:dyDescent="0.2">
      <c r="A52" s="47"/>
      <c r="C52" s="47"/>
      <c r="D52" s="47"/>
      <c r="F52" s="47"/>
    </row>
    <row r="53" spans="1:6" x14ac:dyDescent="0.2">
      <c r="A53" s="47"/>
      <c r="C53" s="47"/>
      <c r="D53" s="47"/>
      <c r="F53" s="47"/>
    </row>
    <row r="54" spans="1:6" x14ac:dyDescent="0.2">
      <c r="A54" s="47"/>
      <c r="C54" s="47"/>
      <c r="D54" s="47"/>
      <c r="F54" s="47"/>
    </row>
    <row r="55" spans="1:6" x14ac:dyDescent="0.2">
      <c r="A55" s="47"/>
      <c r="C55" s="47"/>
      <c r="D55" s="47"/>
      <c r="F55" s="47"/>
    </row>
    <row r="56" spans="1:6" x14ac:dyDescent="0.2">
      <c r="A56" s="47"/>
      <c r="C56" s="47"/>
      <c r="D56" s="47"/>
      <c r="F56" s="47"/>
    </row>
    <row r="57" spans="1:6" x14ac:dyDescent="0.2">
      <c r="A57" s="47"/>
      <c r="C57" s="47"/>
      <c r="D57" s="47"/>
      <c r="F57" s="47"/>
    </row>
    <row r="58" spans="1:6" x14ac:dyDescent="0.2">
      <c r="A58" s="47"/>
      <c r="C58" s="47"/>
      <c r="D58" s="47"/>
      <c r="F58" s="47"/>
    </row>
    <row r="59" spans="1:6" x14ac:dyDescent="0.2">
      <c r="A59" s="47"/>
      <c r="C59" s="47"/>
      <c r="D59" s="47"/>
      <c r="F59" s="47"/>
    </row>
    <row r="60" spans="1:6" x14ac:dyDescent="0.2">
      <c r="A60" s="47"/>
      <c r="C60" s="47"/>
      <c r="D60" s="47"/>
      <c r="F60" s="47"/>
    </row>
    <row r="61" spans="1:6" x14ac:dyDescent="0.2">
      <c r="A61" s="47"/>
      <c r="C61" s="47"/>
      <c r="D61" s="47"/>
      <c r="F61" s="47"/>
    </row>
    <row r="62" spans="1:6" x14ac:dyDescent="0.2">
      <c r="A62" s="47"/>
      <c r="C62" s="47"/>
      <c r="D62" s="47"/>
      <c r="F62" s="47"/>
    </row>
    <row r="63" spans="1:6" x14ac:dyDescent="0.2">
      <c r="A63" s="47"/>
      <c r="C63" s="47"/>
      <c r="D63" s="47"/>
      <c r="F63" s="47"/>
    </row>
    <row r="64" spans="1:6" x14ac:dyDescent="0.2">
      <c r="A64" s="47"/>
      <c r="C64" s="47"/>
      <c r="D64" s="47"/>
      <c r="F64" s="47"/>
    </row>
    <row r="65" spans="1:6" x14ac:dyDescent="0.2">
      <c r="A65" s="47"/>
      <c r="C65" s="47"/>
      <c r="D65" s="47"/>
      <c r="F65" s="47"/>
    </row>
    <row r="66" spans="1:6" x14ac:dyDescent="0.2">
      <c r="A66" s="47"/>
      <c r="C66" s="47"/>
      <c r="D66" s="47"/>
      <c r="F66" s="47"/>
    </row>
    <row r="67" spans="1:6" x14ac:dyDescent="0.2">
      <c r="A67" s="47"/>
      <c r="C67" s="47"/>
      <c r="D67" s="47"/>
      <c r="F67" s="47"/>
    </row>
    <row r="68" spans="1:6" x14ac:dyDescent="0.2">
      <c r="A68" s="47"/>
      <c r="C68" s="47"/>
      <c r="D68" s="47"/>
      <c r="F68" s="47"/>
    </row>
    <row r="69" spans="1:6" x14ac:dyDescent="0.2">
      <c r="A69" s="47"/>
      <c r="C69" s="47"/>
      <c r="D69" s="47"/>
      <c r="F69" s="47"/>
    </row>
    <row r="70" spans="1:6" x14ac:dyDescent="0.2">
      <c r="A70" s="47"/>
      <c r="C70" s="47"/>
      <c r="D70" s="47"/>
      <c r="F70" s="47"/>
    </row>
    <row r="71" spans="1:6" x14ac:dyDescent="0.2">
      <c r="A71" s="47"/>
      <c r="C71" s="47"/>
      <c r="D71" s="47"/>
      <c r="F71" s="47"/>
    </row>
    <row r="72" spans="1:6" x14ac:dyDescent="0.2">
      <c r="A72" s="47"/>
      <c r="C72" s="47"/>
      <c r="D72" s="47"/>
      <c r="F72" s="47"/>
    </row>
    <row r="73" spans="1:6" x14ac:dyDescent="0.2">
      <c r="A73" s="47"/>
      <c r="C73" s="47"/>
      <c r="D73" s="47"/>
      <c r="F73" s="47"/>
    </row>
    <row r="74" spans="1:6" x14ac:dyDescent="0.2">
      <c r="A74" s="47"/>
      <c r="C74" s="47"/>
      <c r="D74" s="47"/>
      <c r="F74" s="47"/>
    </row>
    <row r="75" spans="1:6" x14ac:dyDescent="0.2">
      <c r="A75" s="47"/>
      <c r="C75" s="47"/>
      <c r="D75" s="47"/>
      <c r="F75" s="47"/>
    </row>
    <row r="76" spans="1:6" x14ac:dyDescent="0.2">
      <c r="A76" s="47"/>
      <c r="C76" s="47"/>
      <c r="D76" s="47"/>
      <c r="F76" s="47"/>
    </row>
    <row r="77" spans="1:6" x14ac:dyDescent="0.2">
      <c r="A77" s="47"/>
      <c r="C77" s="47"/>
      <c r="D77" s="47"/>
      <c r="F77" s="47"/>
    </row>
    <row r="78" spans="1:6" x14ac:dyDescent="0.2">
      <c r="A78" s="47"/>
      <c r="C78" s="47"/>
      <c r="D78" s="47"/>
      <c r="F78" s="47"/>
    </row>
    <row r="79" spans="1:6" x14ac:dyDescent="0.2">
      <c r="A79" s="47"/>
      <c r="C79" s="47"/>
      <c r="D79" s="47"/>
      <c r="F79" s="47"/>
    </row>
    <row r="80" spans="1:6" x14ac:dyDescent="0.2">
      <c r="A80" s="47"/>
      <c r="C80" s="47"/>
      <c r="D80" s="47"/>
      <c r="F80" s="47"/>
    </row>
    <row r="81" spans="1:6" x14ac:dyDescent="0.2">
      <c r="A81" s="47"/>
      <c r="C81" s="47"/>
      <c r="D81" s="47"/>
      <c r="F81" s="47"/>
    </row>
    <row r="82" spans="1:6" x14ac:dyDescent="0.2">
      <c r="A82" s="47"/>
      <c r="C82" s="47"/>
      <c r="D82" s="47"/>
      <c r="F82" s="47"/>
    </row>
    <row r="83" spans="1:6" x14ac:dyDescent="0.2">
      <c r="A83" s="47"/>
      <c r="C83" s="47"/>
      <c r="D83" s="47"/>
      <c r="F83" s="47"/>
    </row>
    <row r="84" spans="1:6" x14ac:dyDescent="0.2">
      <c r="A84" s="47"/>
      <c r="C84" s="47"/>
      <c r="D84" s="47"/>
      <c r="F84" s="47"/>
    </row>
    <row r="85" spans="1:6" x14ac:dyDescent="0.2">
      <c r="A85" s="47"/>
      <c r="C85" s="47"/>
      <c r="D85" s="47"/>
      <c r="F85" s="47"/>
    </row>
    <row r="86" spans="1:6" x14ac:dyDescent="0.2">
      <c r="A86" s="47"/>
      <c r="C86" s="47"/>
      <c r="D86" s="47"/>
      <c r="F86" s="47"/>
    </row>
    <row r="87" spans="1:6" x14ac:dyDescent="0.2">
      <c r="A87" s="47"/>
      <c r="C87" s="47"/>
      <c r="D87" s="47"/>
      <c r="F87" s="47"/>
    </row>
    <row r="88" spans="1:6" x14ac:dyDescent="0.2">
      <c r="A88" s="47"/>
      <c r="C88" s="47"/>
      <c r="D88" s="47"/>
      <c r="F88" s="47"/>
    </row>
    <row r="89" spans="1:6" x14ac:dyDescent="0.2">
      <c r="A89" s="47"/>
      <c r="C89" s="47"/>
      <c r="D89" s="47"/>
      <c r="F89" s="47"/>
    </row>
    <row r="90" spans="1:6" x14ac:dyDescent="0.2">
      <c r="A90" s="47"/>
      <c r="C90" s="47"/>
      <c r="D90" s="47"/>
      <c r="F90" s="47"/>
    </row>
    <row r="91" spans="1:6" x14ac:dyDescent="0.2">
      <c r="A91" s="47"/>
      <c r="C91" s="47"/>
      <c r="D91" s="47"/>
      <c r="F91" s="47"/>
    </row>
    <row r="92" spans="1:6" x14ac:dyDescent="0.2">
      <c r="A92" s="47"/>
      <c r="C92" s="47"/>
      <c r="D92" s="47"/>
      <c r="F92" s="47"/>
    </row>
    <row r="93" spans="1:6" x14ac:dyDescent="0.2">
      <c r="A93" s="47"/>
      <c r="C93" s="47"/>
      <c r="D93" s="47"/>
      <c r="F93" s="47"/>
    </row>
    <row r="94" spans="1:6" x14ac:dyDescent="0.2">
      <c r="A94" s="47"/>
      <c r="C94" s="47"/>
      <c r="D94" s="47"/>
      <c r="F94" s="47"/>
    </row>
    <row r="95" spans="1:6" x14ac:dyDescent="0.2">
      <c r="A95" s="47"/>
      <c r="C95" s="47"/>
      <c r="D95" s="47"/>
      <c r="F95" s="47"/>
    </row>
    <row r="96" spans="1:6" x14ac:dyDescent="0.2">
      <c r="A96" s="47"/>
      <c r="C96" s="47"/>
      <c r="D96" s="47"/>
      <c r="F96" s="47"/>
    </row>
    <row r="97" spans="1:6" x14ac:dyDescent="0.2">
      <c r="A97" s="47"/>
      <c r="C97" s="47"/>
      <c r="D97" s="47"/>
      <c r="F97" s="47"/>
    </row>
    <row r="98" spans="1:6" x14ac:dyDescent="0.2">
      <c r="A98" s="47"/>
      <c r="C98" s="47"/>
      <c r="D98" s="47"/>
      <c r="F98" s="47"/>
    </row>
    <row r="99" spans="1:6" x14ac:dyDescent="0.2">
      <c r="A99" s="47"/>
      <c r="C99" s="47"/>
      <c r="D99" s="47"/>
      <c r="F99" s="47"/>
    </row>
    <row r="100" spans="1:6" x14ac:dyDescent="0.2">
      <c r="A100" s="47"/>
      <c r="C100" s="47"/>
      <c r="D100" s="47"/>
      <c r="F100" s="47"/>
    </row>
    <row r="101" spans="1:6" x14ac:dyDescent="0.2">
      <c r="A101" s="47"/>
      <c r="C101" s="47"/>
      <c r="D101" s="47"/>
      <c r="F101" s="47"/>
    </row>
    <row r="102" spans="1:6" x14ac:dyDescent="0.2">
      <c r="A102" s="47"/>
      <c r="C102" s="47"/>
      <c r="D102" s="47"/>
      <c r="F102" s="47"/>
    </row>
    <row r="103" spans="1:6" x14ac:dyDescent="0.2">
      <c r="A103" s="47"/>
      <c r="C103" s="47"/>
      <c r="D103" s="47"/>
      <c r="F103" s="47"/>
    </row>
    <row r="104" spans="1:6" x14ac:dyDescent="0.2">
      <c r="A104" s="47"/>
      <c r="C104" s="47"/>
      <c r="D104" s="47"/>
      <c r="F104" s="47"/>
    </row>
    <row r="105" spans="1:6" x14ac:dyDescent="0.2">
      <c r="A105" s="47"/>
      <c r="C105" s="47"/>
      <c r="D105" s="47"/>
      <c r="F105" s="47"/>
    </row>
    <row r="106" spans="1:6" x14ac:dyDescent="0.2">
      <c r="A106" s="47"/>
      <c r="C106" s="47"/>
      <c r="D106" s="47"/>
      <c r="F106" s="47"/>
    </row>
    <row r="107" spans="1:6" x14ac:dyDescent="0.2">
      <c r="A107" s="47"/>
      <c r="C107" s="47"/>
      <c r="D107" s="47"/>
      <c r="F107" s="47"/>
    </row>
    <row r="108" spans="1:6" x14ac:dyDescent="0.2">
      <c r="A108" s="47"/>
      <c r="C108" s="47"/>
      <c r="D108" s="47"/>
      <c r="F108" s="47"/>
    </row>
    <row r="109" spans="1:6" x14ac:dyDescent="0.2">
      <c r="A109" s="47"/>
      <c r="C109" s="47"/>
      <c r="D109" s="47"/>
      <c r="F109" s="47"/>
    </row>
    <row r="110" spans="1:6" x14ac:dyDescent="0.2">
      <c r="A110" s="47"/>
      <c r="C110" s="47"/>
      <c r="D110" s="47"/>
      <c r="F110" s="47"/>
    </row>
    <row r="111" spans="1:6" x14ac:dyDescent="0.2">
      <c r="A111" s="47"/>
      <c r="C111" s="47"/>
      <c r="D111" s="47"/>
      <c r="F111" s="47"/>
    </row>
    <row r="112" spans="1:6" x14ac:dyDescent="0.2">
      <c r="A112" s="47"/>
      <c r="C112" s="47"/>
      <c r="D112" s="47"/>
      <c r="F112" s="47"/>
    </row>
    <row r="113" spans="1:6" x14ac:dyDescent="0.2">
      <c r="A113" s="47"/>
      <c r="C113" s="47"/>
      <c r="D113" s="47"/>
      <c r="F113" s="47"/>
    </row>
    <row r="114" spans="1:6" x14ac:dyDescent="0.2">
      <c r="A114" s="47"/>
      <c r="C114" s="47"/>
      <c r="D114" s="47"/>
      <c r="F114" s="47"/>
    </row>
    <row r="115" spans="1:6" x14ac:dyDescent="0.2">
      <c r="A115" s="47"/>
      <c r="C115" s="47"/>
      <c r="D115" s="47"/>
      <c r="F115" s="47"/>
    </row>
    <row r="116" spans="1:6" x14ac:dyDescent="0.2">
      <c r="A116" s="47"/>
      <c r="C116" s="47"/>
      <c r="D116" s="47"/>
      <c r="F116" s="47"/>
    </row>
    <row r="117" spans="1:6" x14ac:dyDescent="0.2">
      <c r="A117" s="47"/>
      <c r="C117" s="47"/>
      <c r="D117" s="47"/>
      <c r="F117" s="47"/>
    </row>
    <row r="118" spans="1:6" x14ac:dyDescent="0.2">
      <c r="A118" s="47"/>
      <c r="C118" s="47"/>
      <c r="D118" s="47"/>
      <c r="F118" s="47"/>
    </row>
    <row r="119" spans="1:6" x14ac:dyDescent="0.2">
      <c r="A119" s="47"/>
      <c r="C119" s="47"/>
      <c r="D119" s="47"/>
      <c r="F119" s="47"/>
    </row>
    <row r="120" spans="1:6" x14ac:dyDescent="0.2">
      <c r="A120" s="47"/>
      <c r="C120" s="47"/>
      <c r="D120" s="47"/>
      <c r="F120" s="47"/>
    </row>
  </sheetData>
  <mergeCells count="2">
    <mergeCell ref="C3:D3"/>
    <mergeCell ref="H3:I3"/>
  </mergeCells>
  <pageMargins left="0.25" right="0.25"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AA676-DBF9-4B52-B47B-367B98B98C66}">
  <sheetPr>
    <tabColor rgb="FF0079FF"/>
    <pageSetUpPr fitToPage="1"/>
  </sheetPr>
  <dimension ref="A1:K20"/>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40625" defaultRowHeight="11.25" outlineLevelCol="1" x14ac:dyDescent="0.2"/>
  <cols>
    <col min="1" max="1" width="85.28515625" style="75" customWidth="1"/>
    <col min="2" max="3" width="28.5703125" style="75" customWidth="1"/>
    <col min="4" max="4" width="2.28515625" style="173" customWidth="1"/>
    <col min="5" max="5" width="28.5703125" style="75" hidden="1" customWidth="1" outlineLevel="1"/>
    <col min="6" max="6" width="4.7109375" style="47" hidden="1" customWidth="1" outlineLevel="1"/>
    <col min="7" max="7" width="26.85546875" style="75" customWidth="1" collapsed="1"/>
    <col min="8" max="8" width="26.85546875" style="75" customWidth="1"/>
    <col min="9" max="9" width="2" style="173" customWidth="1"/>
    <col min="10" max="10" width="26.85546875" style="75" customWidth="1"/>
    <col min="11" max="11" width="3.85546875" style="75" customWidth="1"/>
    <col min="12" max="12" width="9.28515625" style="47" bestFit="1" customWidth="1"/>
    <col min="13" max="16384" width="9.140625" style="47"/>
  </cols>
  <sheetData>
    <row r="1" spans="1:11" ht="18" x14ac:dyDescent="0.25">
      <c r="A1" s="5" t="s">
        <v>3</v>
      </c>
    </row>
    <row r="2" spans="1:11" x14ac:dyDescent="0.2">
      <c r="A2" s="76"/>
    </row>
    <row r="3" spans="1:11" s="7" customFormat="1" ht="30" customHeight="1" x14ac:dyDescent="0.25">
      <c r="A3" s="51"/>
      <c r="B3" s="307" t="s">
        <v>10</v>
      </c>
      <c r="C3" s="307"/>
      <c r="D3" s="166"/>
      <c r="E3" s="50" t="s">
        <v>257</v>
      </c>
      <c r="G3" s="307" t="s">
        <v>10</v>
      </c>
      <c r="H3" s="307"/>
      <c r="I3" s="166"/>
      <c r="J3" s="50" t="s">
        <v>257</v>
      </c>
      <c r="K3" s="77"/>
    </row>
    <row r="4" spans="1:11" s="7" customFormat="1" ht="30" customHeight="1" x14ac:dyDescent="0.25">
      <c r="A4" s="51" t="s">
        <v>13</v>
      </c>
      <c r="B4" s="52" t="s">
        <v>43</v>
      </c>
      <c r="C4" s="52" t="s">
        <v>258</v>
      </c>
      <c r="D4" s="167"/>
      <c r="E4" s="52" t="s">
        <v>258</v>
      </c>
      <c r="G4" s="52" t="s">
        <v>116</v>
      </c>
      <c r="H4" s="52" t="s">
        <v>259</v>
      </c>
      <c r="I4" s="167"/>
      <c r="J4" s="52" t="s">
        <v>259</v>
      </c>
      <c r="K4" s="77"/>
    </row>
    <row r="5" spans="1:11" x14ac:dyDescent="0.2">
      <c r="A5" s="47"/>
    </row>
    <row r="6" spans="1:11" ht="16.5" x14ac:dyDescent="0.25">
      <c r="A6" s="78" t="s">
        <v>14</v>
      </c>
    </row>
    <row r="7" spans="1:11" s="62" customFormat="1" ht="16.5" x14ac:dyDescent="0.25">
      <c r="A7" s="62" t="s">
        <v>57</v>
      </c>
      <c r="B7" s="79">
        <f>207.095</f>
        <v>207.095</v>
      </c>
      <c r="C7" s="79">
        <v>211.43600000000001</v>
      </c>
      <c r="D7" s="174"/>
      <c r="E7" s="79">
        <f>+B7+C7</f>
        <v>418.53100000000001</v>
      </c>
      <c r="G7" s="79">
        <f>'Revenue Metrics'!C12</f>
        <v>185.86500000000001</v>
      </c>
      <c r="H7" s="79">
        <f>'Revenue Metrics'!D12</f>
        <v>204.07999999999998</v>
      </c>
      <c r="I7" s="174"/>
      <c r="J7" s="79">
        <f>+G7+H7</f>
        <v>389.94499999999999</v>
      </c>
      <c r="K7" s="80"/>
    </row>
    <row r="8" spans="1:11" s="62" customFormat="1" ht="16.5" x14ac:dyDescent="0.25">
      <c r="A8" s="62" t="s">
        <v>58</v>
      </c>
      <c r="B8" s="79">
        <f>+'Revenue Metrics'!C12</f>
        <v>185.86500000000001</v>
      </c>
      <c r="C8" s="79">
        <f>+'Revenue Metrics'!D12</f>
        <v>204.07999999999998</v>
      </c>
      <c r="D8" s="174"/>
      <c r="E8" s="79">
        <f>+B8+C8</f>
        <v>389.94499999999999</v>
      </c>
      <c r="G8" s="79">
        <f>+'Revenue Metrics'!H12</f>
        <v>200.904</v>
      </c>
      <c r="H8" s="79">
        <f>+'Revenue Metrics'!I12</f>
        <v>214.61699999999999</v>
      </c>
      <c r="I8" s="174"/>
      <c r="J8" s="79">
        <f>+G8+H8</f>
        <v>415.52099999999996</v>
      </c>
      <c r="K8" s="80"/>
    </row>
    <row r="9" spans="1:11" s="62" customFormat="1" ht="16.5" x14ac:dyDescent="0.25">
      <c r="A9" s="62" t="s">
        <v>213</v>
      </c>
      <c r="B9" s="79">
        <v>188</v>
      </c>
      <c r="C9" s="79">
        <v>205</v>
      </c>
      <c r="D9" s="174"/>
      <c r="E9" s="79">
        <f>+B9+C9</f>
        <v>393</v>
      </c>
      <c r="G9" s="79">
        <v>196</v>
      </c>
      <c r="H9" s="79">
        <v>210</v>
      </c>
      <c r="I9" s="174"/>
      <c r="J9" s="79">
        <f>+G9+H9</f>
        <v>406</v>
      </c>
      <c r="K9" s="80"/>
    </row>
    <row r="10" spans="1:11" s="62" customFormat="1" ht="16.5" x14ac:dyDescent="0.25">
      <c r="A10" s="62" t="s">
        <v>59</v>
      </c>
      <c r="B10" s="81">
        <f>+((B8-B7)/B7)</f>
        <v>-0.10251333928873217</v>
      </c>
      <c r="C10" s="81">
        <f>+((C8-C7)/C7)</f>
        <v>-3.4790669517017078E-2</v>
      </c>
      <c r="D10" s="175"/>
      <c r="E10" s="81">
        <f>+((E8-E7)/E7)</f>
        <v>-6.8300794923195685E-2</v>
      </c>
      <c r="G10" s="81">
        <f>+(G8-G7)/G7</f>
        <v>8.0913566298119535E-2</v>
      </c>
      <c r="H10" s="81">
        <f>+(H8-H7)/H7</f>
        <v>5.1631713053704467E-2</v>
      </c>
      <c r="I10" s="175"/>
      <c r="J10" s="81">
        <f>+((J8-J7)/J7)</f>
        <v>6.5588736873148687E-2</v>
      </c>
      <c r="K10" s="80"/>
    </row>
    <row r="11" spans="1:11" s="62" customFormat="1" ht="16.5" x14ac:dyDescent="0.25">
      <c r="A11" s="62" t="s">
        <v>60</v>
      </c>
      <c r="B11" s="82">
        <f>(+B12-B10)+0.001</f>
        <v>1.1309278350515414E-2</v>
      </c>
      <c r="C11" s="82">
        <f>(+C12-C10)+0.001</f>
        <v>5.3511984714051343E-3</v>
      </c>
      <c r="D11" s="175"/>
      <c r="E11" s="82">
        <f>(+E12-E10)</f>
        <v>7.2993398338474513E-3</v>
      </c>
      <c r="G11" s="82">
        <f>+G12-G10</f>
        <v>-2.638474161353669E-2</v>
      </c>
      <c r="H11" s="82">
        <f>+H12-H10</f>
        <v>-2.262348098784786E-2</v>
      </c>
      <c r="I11" s="175"/>
      <c r="J11" s="82">
        <f>(+J12-J10)-0.001</f>
        <v>-2.5416263832078775E-2</v>
      </c>
      <c r="K11" s="80"/>
    </row>
    <row r="12" spans="1:11" s="62" customFormat="1" ht="16.5" x14ac:dyDescent="0.25">
      <c r="A12" s="62" t="s">
        <v>61</v>
      </c>
      <c r="B12" s="83">
        <f>+(B9-B7)/B7</f>
        <v>-9.2204060938216759E-2</v>
      </c>
      <c r="C12" s="83">
        <f>+(C9-C7)/C7</f>
        <v>-3.0439471045611944E-2</v>
      </c>
      <c r="D12" s="176"/>
      <c r="E12" s="83">
        <f>+(E9-E7)/E7</f>
        <v>-6.1001455089348233E-2</v>
      </c>
      <c r="G12" s="83">
        <f>+(G9-G7)/G7</f>
        <v>5.4528824684582845E-2</v>
      </c>
      <c r="H12" s="83">
        <f>+(H9-H7)/H7</f>
        <v>2.9008232065856607E-2</v>
      </c>
      <c r="I12" s="176"/>
      <c r="J12" s="83">
        <f>+(J9-J7)/J7</f>
        <v>4.1172473041069912E-2</v>
      </c>
      <c r="K12" s="80"/>
    </row>
    <row r="13" spans="1:11" x14ac:dyDescent="0.2">
      <c r="A13" s="47"/>
    </row>
    <row r="14" spans="1:11" ht="16.5" x14ac:dyDescent="0.25">
      <c r="A14" s="78" t="s">
        <v>62</v>
      </c>
    </row>
    <row r="15" spans="1:11" s="62" customFormat="1" ht="16.5" x14ac:dyDescent="0.25">
      <c r="A15" s="62" t="s">
        <v>57</v>
      </c>
      <c r="B15" s="79">
        <f>215.867</f>
        <v>215.86699999999999</v>
      </c>
      <c r="C15" s="79">
        <v>218.42400000000001</v>
      </c>
      <c r="D15" s="174"/>
      <c r="E15" s="79">
        <f>+B15+C15</f>
        <v>434.291</v>
      </c>
      <c r="G15" s="79">
        <f>'Revenue Metrics'!C28</f>
        <v>189.12700000000001</v>
      </c>
      <c r="H15" s="79">
        <f>'Revenue Metrics'!D28</f>
        <v>207.14600000000002</v>
      </c>
      <c r="I15" s="174"/>
      <c r="J15" s="79">
        <f>+G15+H15</f>
        <v>396.27300000000002</v>
      </c>
      <c r="K15" s="80"/>
    </row>
    <row r="16" spans="1:11" s="62" customFormat="1" ht="16.5" x14ac:dyDescent="0.25">
      <c r="A16" s="62" t="s">
        <v>58</v>
      </c>
      <c r="B16" s="79">
        <f>+'Revenue Metrics'!C28</f>
        <v>189.12700000000001</v>
      </c>
      <c r="C16" s="79">
        <f>+'Revenue Metrics'!D28</f>
        <v>207.14600000000002</v>
      </c>
      <c r="D16" s="174"/>
      <c r="E16" s="79">
        <f>+B16+C16</f>
        <v>396.27300000000002</v>
      </c>
      <c r="G16" s="79">
        <f>+'Revenue Metrics'!H28</f>
        <v>201.94300000000001</v>
      </c>
      <c r="H16" s="79">
        <f>+'Revenue Metrics'!I28</f>
        <v>215.63</v>
      </c>
      <c r="I16" s="174"/>
      <c r="J16" s="79">
        <f>+G16+H16</f>
        <v>417.57299999999998</v>
      </c>
      <c r="K16" s="80"/>
    </row>
    <row r="17" spans="1:11" s="62" customFormat="1" ht="16.5" x14ac:dyDescent="0.25">
      <c r="A17" s="62" t="s">
        <v>213</v>
      </c>
      <c r="B17" s="79">
        <v>191</v>
      </c>
      <c r="C17" s="79">
        <v>208</v>
      </c>
      <c r="D17" s="174"/>
      <c r="E17" s="79">
        <f>+B17+C17</f>
        <v>399</v>
      </c>
      <c r="G17" s="79">
        <v>197</v>
      </c>
      <c r="H17" s="79">
        <v>211</v>
      </c>
      <c r="I17" s="174"/>
      <c r="J17" s="79">
        <f>+G17+H17</f>
        <v>408</v>
      </c>
      <c r="K17" s="80"/>
    </row>
    <row r="18" spans="1:11" s="62" customFormat="1" ht="16.5" x14ac:dyDescent="0.25">
      <c r="A18" s="62" t="s">
        <v>59</v>
      </c>
      <c r="B18" s="81">
        <f>+((B16-B15)/B15)</f>
        <v>-0.12387256968411096</v>
      </c>
      <c r="C18" s="81">
        <f>+((C16-C15)/C15)</f>
        <v>-5.163352012599344E-2</v>
      </c>
      <c r="D18" s="175"/>
      <c r="E18" s="81">
        <f>+((E16-E15)/E15)</f>
        <v>-8.7540381909825382E-2</v>
      </c>
      <c r="G18" s="81">
        <f>+(G16-G15)/G15</f>
        <v>6.7763989277046646E-2</v>
      </c>
      <c r="H18" s="81">
        <f>+(H16-H15)/H15</f>
        <v>4.0956619968524517E-2</v>
      </c>
      <c r="I18" s="175"/>
      <c r="J18" s="81">
        <f>+((J16-J15)/J15)</f>
        <v>5.3750823296060929E-2</v>
      </c>
      <c r="K18" s="80"/>
    </row>
    <row r="19" spans="1:11" s="62" customFormat="1" ht="16.5" x14ac:dyDescent="0.25">
      <c r="A19" s="62" t="s">
        <v>60</v>
      </c>
      <c r="B19" s="82">
        <f>+B20-B18</f>
        <v>8.6766388563327829E-3</v>
      </c>
      <c r="C19" s="82">
        <f>+C20-C18</f>
        <v>3.9098267589641467E-3</v>
      </c>
      <c r="D19" s="175"/>
      <c r="E19" s="82">
        <f>+E20-E18+0.001</f>
        <v>7.279199891317061E-3</v>
      </c>
      <c r="G19" s="82">
        <f>+G20-G18</f>
        <v>-2.6135876950409045E-2</v>
      </c>
      <c r="H19" s="82">
        <f>+H20-H18</f>
        <v>-2.2351385013468738E-2</v>
      </c>
      <c r="I19" s="175"/>
      <c r="J19" s="82">
        <f>+J20-J18</f>
        <v>-2.4157588329257806E-2</v>
      </c>
      <c r="K19" s="80"/>
    </row>
    <row r="20" spans="1:11" s="62" customFormat="1" ht="16.5" x14ac:dyDescent="0.25">
      <c r="A20" s="62" t="s">
        <v>61</v>
      </c>
      <c r="B20" s="83">
        <f>+(B17-B15)/B15</f>
        <v>-0.11519593082777818</v>
      </c>
      <c r="C20" s="83">
        <f>+(C17-C15)/C15</f>
        <v>-4.7723693367029293E-2</v>
      </c>
      <c r="D20" s="176"/>
      <c r="E20" s="83">
        <f>+(E17-E15)/E15</f>
        <v>-8.1261182018508321E-2</v>
      </c>
      <c r="G20" s="83">
        <f>+(G17-G15)/G15</f>
        <v>4.1628112326637601E-2</v>
      </c>
      <c r="H20" s="83">
        <f>+(H17-H15)/H15</f>
        <v>1.8605234955055779E-2</v>
      </c>
      <c r="I20" s="176"/>
      <c r="J20" s="83">
        <f>+(J17-J15)/J15</f>
        <v>2.9593234966803123E-2</v>
      </c>
      <c r="K20" s="80"/>
    </row>
  </sheetData>
  <mergeCells count="2">
    <mergeCell ref="B3:C3"/>
    <mergeCell ref="G3:H3"/>
  </mergeCells>
  <pageMargins left="0.25" right="0.25" top="0.75" bottom="0.75" header="0.3" footer="0.3"/>
  <pageSetup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8980-8820-40D8-895C-D4B8EBF24240}">
  <sheetPr>
    <tabColor rgb="FF0079FF"/>
    <pageSetUpPr fitToPage="1"/>
  </sheetPr>
  <dimension ref="A1:J117"/>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40625" defaultRowHeight="11.25" outlineLevelCol="1" x14ac:dyDescent="0.2"/>
  <cols>
    <col min="1" max="1" width="70" style="74" bestFit="1" customWidth="1"/>
    <col min="2" max="3" width="28" style="47" customWidth="1"/>
    <col min="4" max="4" width="1.5703125" style="165" customWidth="1"/>
    <col min="5" max="5" width="28" style="47" hidden="1" customWidth="1" outlineLevel="1"/>
    <col min="6" max="6" width="3.5703125" style="47" hidden="1" customWidth="1" outlineLevel="1"/>
    <col min="7" max="7" width="28" style="47" customWidth="1" collapsed="1"/>
    <col min="8" max="8" width="28" style="47" customWidth="1"/>
    <col min="9" max="9" width="1.5703125" style="165" customWidth="1"/>
    <col min="10" max="10" width="28" style="47" customWidth="1"/>
    <col min="11" max="16384" width="9.140625" style="47"/>
  </cols>
  <sheetData>
    <row r="1" spans="1:10" s="7" customFormat="1" ht="18" x14ac:dyDescent="0.25">
      <c r="A1" s="5" t="s">
        <v>4</v>
      </c>
      <c r="D1" s="177"/>
      <c r="I1" s="177"/>
    </row>
    <row r="2" spans="1:10" x14ac:dyDescent="0.2">
      <c r="A2" s="48"/>
    </row>
    <row r="3" spans="1:10" s="7" customFormat="1" ht="30" customHeight="1" x14ac:dyDescent="0.25">
      <c r="A3" s="49"/>
      <c r="B3" s="307" t="s">
        <v>10</v>
      </c>
      <c r="C3" s="307"/>
      <c r="D3" s="166"/>
      <c r="E3" s="50" t="s">
        <v>257</v>
      </c>
      <c r="G3" s="307" t="s">
        <v>10</v>
      </c>
      <c r="H3" s="307"/>
      <c r="I3" s="166"/>
      <c r="J3" s="50" t="s">
        <v>257</v>
      </c>
    </row>
    <row r="4" spans="1:10" s="7" customFormat="1" ht="30" customHeight="1" x14ac:dyDescent="0.25">
      <c r="A4" s="51" t="s">
        <v>13</v>
      </c>
      <c r="B4" s="52" t="s">
        <v>43</v>
      </c>
      <c r="C4" s="52" t="s">
        <v>258</v>
      </c>
      <c r="D4" s="167"/>
      <c r="E4" s="52" t="s">
        <v>258</v>
      </c>
      <c r="G4" s="52" t="s">
        <v>116</v>
      </c>
      <c r="H4" s="52" t="s">
        <v>259</v>
      </c>
      <c r="I4" s="167"/>
      <c r="J4" s="52" t="s">
        <v>259</v>
      </c>
    </row>
    <row r="5" spans="1:10" s="62" customFormat="1" ht="16.5" x14ac:dyDescent="0.25">
      <c r="A5" s="84"/>
      <c r="D5" s="151"/>
      <c r="I5" s="151"/>
    </row>
    <row r="6" spans="1:10" s="56" customFormat="1" ht="16.5" x14ac:dyDescent="0.25">
      <c r="A6" s="59" t="s">
        <v>63</v>
      </c>
      <c r="B6" s="85">
        <f>+B7+B8</f>
        <v>40.887999999999998</v>
      </c>
      <c r="C6" s="85">
        <f>+C7+C8</f>
        <v>48.228999999999999</v>
      </c>
      <c r="D6" s="178"/>
      <c r="E6" s="85">
        <f>+B6+C6</f>
        <v>89.11699999999999</v>
      </c>
      <c r="F6" s="70"/>
      <c r="G6" s="85">
        <f>+G7+G8</f>
        <v>63.591999999999999</v>
      </c>
      <c r="H6" s="85">
        <f>+H7+H8</f>
        <v>76.384</v>
      </c>
      <c r="I6" s="178"/>
      <c r="J6" s="85">
        <f>+G6+H6</f>
        <v>139.976</v>
      </c>
    </row>
    <row r="7" spans="1:10" s="56" customFormat="1" ht="16.5" x14ac:dyDescent="0.25">
      <c r="A7" s="59" t="s">
        <v>64</v>
      </c>
      <c r="B7" s="60">
        <v>33.393000000000001</v>
      </c>
      <c r="C7" s="60">
        <v>35.817999999999998</v>
      </c>
      <c r="D7" s="168"/>
      <c r="E7" s="60">
        <f>+B7+C7</f>
        <v>69.210999999999999</v>
      </c>
      <c r="F7" s="70"/>
      <c r="G7" s="60">
        <v>39.308999999999997</v>
      </c>
      <c r="H7" s="60">
        <v>42.94</v>
      </c>
      <c r="I7" s="168"/>
      <c r="J7" s="60">
        <f>+G7+H7</f>
        <v>82.248999999999995</v>
      </c>
    </row>
    <row r="8" spans="1:10" s="56" customFormat="1" ht="16.5" x14ac:dyDescent="0.25">
      <c r="A8" s="59" t="s">
        <v>279</v>
      </c>
      <c r="B8" s="60">
        <f>7.495</f>
        <v>7.4950000000000001</v>
      </c>
      <c r="C8" s="60">
        <v>12.411</v>
      </c>
      <c r="D8" s="168"/>
      <c r="E8" s="60">
        <f>+B8+C8</f>
        <v>19.905999999999999</v>
      </c>
      <c r="F8" s="70"/>
      <c r="G8" s="60">
        <v>24.283000000000001</v>
      </c>
      <c r="H8" s="60">
        <v>33.444000000000003</v>
      </c>
      <c r="I8" s="168"/>
      <c r="J8" s="60">
        <f>+G8+H8</f>
        <v>57.727000000000004</v>
      </c>
    </row>
    <row r="9" spans="1:10" s="56" customFormat="1" ht="16.5" x14ac:dyDescent="0.25">
      <c r="A9" s="59" t="s">
        <v>65</v>
      </c>
      <c r="B9" s="86">
        <v>14.132</v>
      </c>
      <c r="C9" s="86">
        <v>14.327999999999999</v>
      </c>
      <c r="D9" s="164"/>
      <c r="E9" s="86">
        <f>+B9+C9</f>
        <v>28.46</v>
      </c>
      <c r="F9" s="70"/>
      <c r="G9" s="86">
        <v>16.457999999999998</v>
      </c>
      <c r="H9" s="86">
        <v>16.872</v>
      </c>
      <c r="I9" s="164"/>
      <c r="J9" s="86">
        <f>+G9+H9</f>
        <v>33.33</v>
      </c>
    </row>
    <row r="10" spans="1:10" s="56" customFormat="1" ht="16.5" x14ac:dyDescent="0.25">
      <c r="A10" s="54" t="s">
        <v>66</v>
      </c>
      <c r="B10" s="66">
        <f>+B6+B9</f>
        <v>55.019999999999996</v>
      </c>
      <c r="C10" s="66">
        <f>+C6+C9</f>
        <v>62.557000000000002</v>
      </c>
      <c r="D10" s="149"/>
      <c r="E10" s="66">
        <f>+B10+C10</f>
        <v>117.577</v>
      </c>
      <c r="F10" s="70"/>
      <c r="G10" s="66">
        <f>+G6+G9</f>
        <v>80.05</v>
      </c>
      <c r="H10" s="66">
        <f>+H6+H9</f>
        <v>93.256</v>
      </c>
      <c r="I10" s="149"/>
      <c r="J10" s="66">
        <f>+G10+H10</f>
        <v>173.30599999999998</v>
      </c>
    </row>
    <row r="11" spans="1:10" s="56" customFormat="1" ht="16.5" x14ac:dyDescent="0.25">
      <c r="A11" s="54"/>
      <c r="B11" s="66"/>
      <c r="C11" s="66"/>
      <c r="D11" s="149"/>
      <c r="E11" s="66"/>
      <c r="F11" s="70"/>
      <c r="G11" s="66"/>
      <c r="H11" s="66"/>
      <c r="I11" s="149"/>
      <c r="J11" s="66"/>
    </row>
    <row r="12" spans="1:10" s="56" customFormat="1" ht="16.5" x14ac:dyDescent="0.25">
      <c r="A12" s="59" t="s">
        <v>67</v>
      </c>
      <c r="B12" s="60">
        <f t="shared" ref="B12:G15" si="0">+B18-B6</f>
        <v>2.9260000000000019</v>
      </c>
      <c r="C12" s="60">
        <f t="shared" ref="C12" si="1">+C18-C6</f>
        <v>2.75</v>
      </c>
      <c r="D12" s="168"/>
      <c r="E12" s="60">
        <f>+B12+C12</f>
        <v>5.6760000000000019</v>
      </c>
      <c r="F12" s="70"/>
      <c r="G12" s="60">
        <f t="shared" si="0"/>
        <v>0.8440000000000083</v>
      </c>
      <c r="H12" s="60">
        <f t="shared" ref="H12" si="2">+H18-H6</f>
        <v>0.87199999999999989</v>
      </c>
      <c r="I12" s="168"/>
      <c r="J12" s="60">
        <f>+G12+H12</f>
        <v>1.7160000000000082</v>
      </c>
    </row>
    <row r="13" spans="1:10" s="56" customFormat="1" ht="16.5" x14ac:dyDescent="0.25">
      <c r="A13" s="59" t="s">
        <v>68</v>
      </c>
      <c r="B13" s="60">
        <f t="shared" si="0"/>
        <v>2.8819999999999979</v>
      </c>
      <c r="C13" s="60">
        <f t="shared" ref="C13" si="3">+C19-C7</f>
        <v>2.7060000000000031</v>
      </c>
      <c r="D13" s="168"/>
      <c r="E13" s="60">
        <f>+B13+C13</f>
        <v>5.588000000000001</v>
      </c>
      <c r="F13" s="70"/>
      <c r="G13" s="60">
        <f t="shared" si="0"/>
        <v>0.78200000000000358</v>
      </c>
      <c r="H13" s="60">
        <f t="shared" ref="H13" si="4">+H19-H7</f>
        <v>0.87199999999999989</v>
      </c>
      <c r="I13" s="168"/>
      <c r="J13" s="60">
        <f>+G13+H13</f>
        <v>1.6540000000000035</v>
      </c>
    </row>
    <row r="14" spans="1:10" s="56" customFormat="1" ht="16.5" x14ac:dyDescent="0.25">
      <c r="A14" s="59" t="s">
        <v>69</v>
      </c>
      <c r="B14" s="60">
        <f t="shared" si="0"/>
        <v>4.3999999999999595E-2</v>
      </c>
      <c r="C14" s="60">
        <f t="shared" ref="C14" si="5">+C20-C8</f>
        <v>4.4000000000000483E-2</v>
      </c>
      <c r="D14" s="168"/>
      <c r="E14" s="60">
        <f>+B14+C14</f>
        <v>8.8000000000000078E-2</v>
      </c>
      <c r="F14" s="70"/>
      <c r="G14" s="60">
        <f t="shared" si="0"/>
        <v>6.1999999999997613E-2</v>
      </c>
      <c r="H14" s="60">
        <f t="shared" ref="H14" si="6">+H20-H8</f>
        <v>0</v>
      </c>
      <c r="I14" s="168"/>
      <c r="J14" s="60">
        <f>+G14+H14</f>
        <v>6.1999999999997613E-2</v>
      </c>
    </row>
    <row r="15" spans="1:10" s="56" customFormat="1" ht="16.5" x14ac:dyDescent="0.25">
      <c r="A15" s="59" t="s">
        <v>70</v>
      </c>
      <c r="B15" s="86">
        <f t="shared" si="0"/>
        <v>0.28100000000000058</v>
      </c>
      <c r="C15" s="86">
        <f t="shared" ref="C15" si="7">+C21-C9</f>
        <v>0.26800000000000068</v>
      </c>
      <c r="D15" s="164"/>
      <c r="E15" s="86">
        <f>+B15+C15</f>
        <v>0.54900000000000126</v>
      </c>
      <c r="F15" s="70"/>
      <c r="G15" s="86">
        <f t="shared" si="0"/>
        <v>0.18700000000000117</v>
      </c>
      <c r="H15" s="86">
        <f t="shared" ref="H15" si="8">+H21-H9</f>
        <v>0.13200000000000145</v>
      </c>
      <c r="I15" s="164"/>
      <c r="J15" s="86">
        <f>+G15+H15</f>
        <v>0.31900000000000261</v>
      </c>
    </row>
    <row r="16" spans="1:10" s="56" customFormat="1" ht="16.5" x14ac:dyDescent="0.25">
      <c r="A16" s="54" t="s">
        <v>71</v>
      </c>
      <c r="B16" s="87">
        <f>+B12+B15</f>
        <v>3.2070000000000025</v>
      </c>
      <c r="C16" s="87">
        <f>+C12+C15</f>
        <v>3.0180000000000007</v>
      </c>
      <c r="D16" s="171"/>
      <c r="E16" s="87">
        <f>+B16+C16</f>
        <v>6.2250000000000032</v>
      </c>
      <c r="F16" s="70"/>
      <c r="G16" s="87">
        <f>+G12+G15</f>
        <v>1.0310000000000095</v>
      </c>
      <c r="H16" s="87">
        <f>+H12+H15</f>
        <v>1.0040000000000013</v>
      </c>
      <c r="I16" s="171"/>
      <c r="J16" s="87">
        <f>+G16+H16</f>
        <v>2.0350000000000108</v>
      </c>
    </row>
    <row r="17" spans="1:10" s="56" customFormat="1" ht="16.5" x14ac:dyDescent="0.25">
      <c r="A17" s="54"/>
      <c r="B17" s="87"/>
      <c r="C17" s="87"/>
      <c r="D17" s="171"/>
      <c r="E17" s="87"/>
      <c r="F17" s="70"/>
      <c r="G17" s="87"/>
      <c r="H17" s="87"/>
      <c r="I17" s="171"/>
      <c r="J17" s="87"/>
    </row>
    <row r="18" spans="1:10" s="56" customFormat="1" ht="16.5" x14ac:dyDescent="0.25">
      <c r="A18" s="59" t="s">
        <v>72</v>
      </c>
      <c r="B18" s="60">
        <f>+B19+B20</f>
        <v>43.814</v>
      </c>
      <c r="C18" s="60">
        <f>+C19+C20</f>
        <v>50.978999999999999</v>
      </c>
      <c r="D18" s="168"/>
      <c r="E18" s="60">
        <f>+B18+C18</f>
        <v>94.793000000000006</v>
      </c>
      <c r="F18" s="70"/>
      <c r="G18" s="60">
        <f>+G19+G20</f>
        <v>64.436000000000007</v>
      </c>
      <c r="H18" s="60">
        <f>+H19+H20</f>
        <v>77.256</v>
      </c>
      <c r="I18" s="168"/>
      <c r="J18" s="60">
        <f>+G18+H18</f>
        <v>141.69200000000001</v>
      </c>
    </row>
    <row r="19" spans="1:10" s="56" customFormat="1" ht="16.5" x14ac:dyDescent="0.25">
      <c r="A19" s="59" t="s">
        <v>73</v>
      </c>
      <c r="B19" s="60">
        <v>36.274999999999999</v>
      </c>
      <c r="C19" s="60">
        <v>38.524000000000001</v>
      </c>
      <c r="D19" s="168"/>
      <c r="E19" s="60">
        <f>+B19+C19</f>
        <v>74.799000000000007</v>
      </c>
      <c r="F19" s="70"/>
      <c r="G19" s="60">
        <v>40.091000000000001</v>
      </c>
      <c r="H19" s="60">
        <v>43.811999999999998</v>
      </c>
      <c r="I19" s="168"/>
      <c r="J19" s="60">
        <f>+G19+H19</f>
        <v>83.902999999999992</v>
      </c>
    </row>
    <row r="20" spans="1:10" s="56" customFormat="1" ht="16.5" x14ac:dyDescent="0.25">
      <c r="A20" s="59" t="s">
        <v>280</v>
      </c>
      <c r="B20" s="60">
        <v>7.5389999999999997</v>
      </c>
      <c r="C20" s="60">
        <v>12.455</v>
      </c>
      <c r="D20" s="168"/>
      <c r="E20" s="60">
        <f>+B20+C20</f>
        <v>19.994</v>
      </c>
      <c r="F20" s="70"/>
      <c r="G20" s="60">
        <v>24.344999999999999</v>
      </c>
      <c r="H20" s="60">
        <v>33.444000000000003</v>
      </c>
      <c r="I20" s="168"/>
      <c r="J20" s="60">
        <f>+G20+H20</f>
        <v>57.789000000000001</v>
      </c>
    </row>
    <row r="21" spans="1:10" s="56" customFormat="1" ht="16.5" x14ac:dyDescent="0.25">
      <c r="A21" s="59" t="s">
        <v>74</v>
      </c>
      <c r="B21" s="86">
        <v>14.413</v>
      </c>
      <c r="C21" s="86">
        <v>14.596</v>
      </c>
      <c r="D21" s="164"/>
      <c r="E21" s="86">
        <f>+B21+C21</f>
        <v>29.009</v>
      </c>
      <c r="F21" s="70"/>
      <c r="G21" s="86">
        <v>16.645</v>
      </c>
      <c r="H21" s="86">
        <v>17.004000000000001</v>
      </c>
      <c r="I21" s="164"/>
      <c r="J21" s="86">
        <f>+G21+H21</f>
        <v>33.649000000000001</v>
      </c>
    </row>
    <row r="22" spans="1:10" s="56" customFormat="1" ht="16.5" x14ac:dyDescent="0.25">
      <c r="A22" s="54" t="s">
        <v>75</v>
      </c>
      <c r="B22" s="66">
        <f>+B18+B21</f>
        <v>58.227000000000004</v>
      </c>
      <c r="C22" s="66">
        <f>+C18+C21</f>
        <v>65.575000000000003</v>
      </c>
      <c r="D22" s="149"/>
      <c r="E22" s="66">
        <f>+B22+C22</f>
        <v>123.80200000000001</v>
      </c>
      <c r="F22" s="70"/>
      <c r="G22" s="66">
        <f>+G18+G21</f>
        <v>81.081000000000003</v>
      </c>
      <c r="H22" s="66">
        <f>+H18+H21</f>
        <v>94.26</v>
      </c>
      <c r="I22" s="149"/>
      <c r="J22" s="66">
        <f>+G22+H22</f>
        <v>175.34100000000001</v>
      </c>
    </row>
    <row r="23" spans="1:10" s="62" customFormat="1" ht="16.5" x14ac:dyDescent="0.25">
      <c r="D23" s="151"/>
      <c r="I23" s="151"/>
    </row>
    <row r="24" spans="1:10" s="62" customFormat="1" ht="16.5" x14ac:dyDescent="0.25">
      <c r="D24" s="151"/>
      <c r="H24" s="308"/>
      <c r="I24" s="151"/>
    </row>
    <row r="25" spans="1:10" s="62" customFormat="1" ht="16.5" x14ac:dyDescent="0.25">
      <c r="D25" s="151"/>
      <c r="I25" s="151"/>
    </row>
    <row r="26" spans="1:10" s="62" customFormat="1" ht="16.5" x14ac:dyDescent="0.25">
      <c r="D26" s="151"/>
      <c r="I26" s="151"/>
    </row>
    <row r="27" spans="1:10" s="62" customFormat="1" ht="16.5" x14ac:dyDescent="0.25">
      <c r="D27" s="151"/>
      <c r="I27" s="151"/>
    </row>
    <row r="28" spans="1:10" x14ac:dyDescent="0.2">
      <c r="A28" s="47"/>
    </row>
    <row r="29" spans="1:10" x14ac:dyDescent="0.2">
      <c r="A29" s="47"/>
    </row>
    <row r="30" spans="1:10" x14ac:dyDescent="0.2">
      <c r="A30" s="47"/>
    </row>
    <row r="31" spans="1:10" x14ac:dyDescent="0.2">
      <c r="A31" s="47"/>
    </row>
    <row r="32" spans="1:10"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row r="61" spans="1:1" x14ac:dyDescent="0.2">
      <c r="A61" s="47"/>
    </row>
    <row r="62" spans="1:1" x14ac:dyDescent="0.2">
      <c r="A62" s="47"/>
    </row>
    <row r="63" spans="1:1" x14ac:dyDescent="0.2">
      <c r="A63" s="47"/>
    </row>
    <row r="64" spans="1:1" x14ac:dyDescent="0.2">
      <c r="A64" s="47"/>
    </row>
    <row r="65" spans="1:1" x14ac:dyDescent="0.2">
      <c r="A65" s="47"/>
    </row>
    <row r="66" spans="1:1" x14ac:dyDescent="0.2">
      <c r="A66" s="47"/>
    </row>
    <row r="67" spans="1:1" x14ac:dyDescent="0.2">
      <c r="A67" s="47"/>
    </row>
    <row r="68" spans="1:1" x14ac:dyDescent="0.2">
      <c r="A68" s="47"/>
    </row>
    <row r="69" spans="1:1" x14ac:dyDescent="0.2">
      <c r="A69" s="47"/>
    </row>
    <row r="70" spans="1:1" x14ac:dyDescent="0.2">
      <c r="A70" s="47"/>
    </row>
    <row r="71" spans="1:1" x14ac:dyDescent="0.2">
      <c r="A71" s="47"/>
    </row>
    <row r="72" spans="1:1" x14ac:dyDescent="0.2">
      <c r="A72" s="47"/>
    </row>
    <row r="73" spans="1:1" x14ac:dyDescent="0.2">
      <c r="A73" s="47"/>
    </row>
    <row r="74" spans="1:1" x14ac:dyDescent="0.2">
      <c r="A74" s="47"/>
    </row>
    <row r="75" spans="1:1" x14ac:dyDescent="0.2">
      <c r="A75" s="47"/>
    </row>
    <row r="76" spans="1:1" x14ac:dyDescent="0.2">
      <c r="A76" s="47"/>
    </row>
    <row r="77" spans="1:1" x14ac:dyDescent="0.2">
      <c r="A77" s="47"/>
    </row>
    <row r="78" spans="1:1" x14ac:dyDescent="0.2">
      <c r="A78" s="47"/>
    </row>
    <row r="79" spans="1:1" x14ac:dyDescent="0.2">
      <c r="A79" s="47"/>
    </row>
    <row r="80" spans="1:1" x14ac:dyDescent="0.2">
      <c r="A80" s="47"/>
    </row>
    <row r="81" spans="1:1" x14ac:dyDescent="0.2">
      <c r="A81" s="47"/>
    </row>
    <row r="82" spans="1:1" x14ac:dyDescent="0.2">
      <c r="A82" s="47"/>
    </row>
    <row r="83" spans="1:1" x14ac:dyDescent="0.2">
      <c r="A83" s="47"/>
    </row>
    <row r="84" spans="1:1" x14ac:dyDescent="0.2">
      <c r="A84" s="47"/>
    </row>
    <row r="85" spans="1:1" x14ac:dyDescent="0.2">
      <c r="A85" s="47"/>
    </row>
    <row r="86" spans="1:1" x14ac:dyDescent="0.2">
      <c r="A86" s="47"/>
    </row>
    <row r="87" spans="1:1" x14ac:dyDescent="0.2">
      <c r="A87" s="47"/>
    </row>
    <row r="88" spans="1:1" x14ac:dyDescent="0.2">
      <c r="A88" s="47"/>
    </row>
    <row r="89" spans="1:1" x14ac:dyDescent="0.2">
      <c r="A89" s="47"/>
    </row>
    <row r="90" spans="1:1" x14ac:dyDescent="0.2">
      <c r="A90" s="47"/>
    </row>
    <row r="91" spans="1:1" x14ac:dyDescent="0.2">
      <c r="A91" s="47"/>
    </row>
    <row r="92" spans="1:1" x14ac:dyDescent="0.2">
      <c r="A92" s="47"/>
    </row>
    <row r="93" spans="1:1" x14ac:dyDescent="0.2">
      <c r="A93" s="47"/>
    </row>
    <row r="94" spans="1:1" x14ac:dyDescent="0.2">
      <c r="A94" s="47"/>
    </row>
    <row r="95" spans="1:1" x14ac:dyDescent="0.2">
      <c r="A95" s="47"/>
    </row>
    <row r="96" spans="1:1" x14ac:dyDescent="0.2">
      <c r="A96" s="47"/>
    </row>
    <row r="97" spans="1:1" x14ac:dyDescent="0.2">
      <c r="A97" s="47"/>
    </row>
    <row r="98" spans="1:1" x14ac:dyDescent="0.2">
      <c r="A98" s="47"/>
    </row>
    <row r="99" spans="1:1" x14ac:dyDescent="0.2">
      <c r="A99" s="47"/>
    </row>
    <row r="100" spans="1:1" x14ac:dyDescent="0.2">
      <c r="A100" s="47"/>
    </row>
    <row r="101" spans="1:1" x14ac:dyDescent="0.2">
      <c r="A101" s="47"/>
    </row>
    <row r="102" spans="1:1" x14ac:dyDescent="0.2">
      <c r="A102" s="47"/>
    </row>
    <row r="103" spans="1:1" x14ac:dyDescent="0.2">
      <c r="A103" s="47"/>
    </row>
    <row r="104" spans="1:1" x14ac:dyDescent="0.2">
      <c r="A104" s="47"/>
    </row>
    <row r="105" spans="1:1" x14ac:dyDescent="0.2">
      <c r="A105" s="47"/>
    </row>
    <row r="106" spans="1:1" x14ac:dyDescent="0.2">
      <c r="A106" s="47"/>
    </row>
    <row r="107" spans="1:1" x14ac:dyDescent="0.2">
      <c r="A107" s="47"/>
    </row>
    <row r="108" spans="1:1" x14ac:dyDescent="0.2">
      <c r="A108" s="47"/>
    </row>
    <row r="109" spans="1:1" x14ac:dyDescent="0.2">
      <c r="A109" s="47"/>
    </row>
    <row r="110" spans="1:1" x14ac:dyDescent="0.2">
      <c r="A110" s="47"/>
    </row>
    <row r="111" spans="1:1" x14ac:dyDescent="0.2">
      <c r="A111" s="47"/>
    </row>
    <row r="112" spans="1:1" x14ac:dyDescent="0.2">
      <c r="A112" s="47"/>
    </row>
    <row r="113" spans="1:1" x14ac:dyDescent="0.2">
      <c r="A113" s="47"/>
    </row>
    <row r="114" spans="1:1" x14ac:dyDescent="0.2">
      <c r="A114" s="47"/>
    </row>
    <row r="115" spans="1:1" x14ac:dyDescent="0.2">
      <c r="A115" s="47"/>
    </row>
    <row r="116" spans="1:1" x14ac:dyDescent="0.2">
      <c r="A116" s="47"/>
    </row>
    <row r="117" spans="1:1" x14ac:dyDescent="0.2">
      <c r="A117" s="47"/>
    </row>
  </sheetData>
  <mergeCells count="2">
    <mergeCell ref="B3:C3"/>
    <mergeCell ref="G3:H3"/>
  </mergeCells>
  <pageMargins left="0.25" right="0.25" top="0.75" bottom="0.75" header="0.3" footer="0.3"/>
  <pageSetup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5830E-903B-4581-8524-9ED33C6AF248}">
  <sheetPr>
    <tabColor rgb="FF0079FF"/>
    <pageSetUpPr fitToPage="1"/>
  </sheetPr>
  <dimension ref="A1:L59"/>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40625" defaultRowHeight="11.25" outlineLevelCol="1" x14ac:dyDescent="0.2"/>
  <cols>
    <col min="1" max="1" width="72.85546875" style="75" customWidth="1"/>
    <col min="2" max="3" width="20.7109375" style="75" customWidth="1"/>
    <col min="4" max="4" width="1.7109375" style="173" customWidth="1"/>
    <col min="5" max="5" width="20.7109375" style="75" hidden="1" customWidth="1" outlineLevel="1"/>
    <col min="6" max="6" width="4.85546875" style="47" hidden="1" customWidth="1" outlineLevel="1"/>
    <col min="7" max="7" width="20.7109375" style="75" customWidth="1" collapsed="1"/>
    <col min="8" max="8" width="20.7109375" style="75" customWidth="1"/>
    <col min="9" max="9" width="2.28515625" style="173" customWidth="1"/>
    <col min="10" max="10" width="20.7109375" style="75" customWidth="1"/>
    <col min="11" max="11" width="14.85546875" style="75" customWidth="1"/>
    <col min="12" max="12" width="3.85546875" style="75" customWidth="1"/>
    <col min="13" max="13" width="9.28515625" style="47" bestFit="1" customWidth="1"/>
    <col min="14" max="16384" width="9.140625" style="47"/>
  </cols>
  <sheetData>
    <row r="1" spans="1:12" ht="18" x14ac:dyDescent="0.25">
      <c r="A1" s="5" t="s">
        <v>118</v>
      </c>
    </row>
    <row r="2" spans="1:12" x14ac:dyDescent="0.2">
      <c r="A2" s="76"/>
    </row>
    <row r="3" spans="1:12" s="7" customFormat="1" ht="30" customHeight="1" x14ac:dyDescent="0.25">
      <c r="A3" s="51"/>
      <c r="B3" s="307" t="s">
        <v>10</v>
      </c>
      <c r="C3" s="307"/>
      <c r="D3" s="166"/>
      <c r="E3" s="50" t="s">
        <v>257</v>
      </c>
      <c r="G3" s="307" t="s">
        <v>10</v>
      </c>
      <c r="H3" s="307"/>
      <c r="I3" s="166"/>
      <c r="J3" s="50" t="s">
        <v>257</v>
      </c>
      <c r="K3" s="77"/>
      <c r="L3" s="77"/>
    </row>
    <row r="4" spans="1:12" s="7" customFormat="1" ht="30" customHeight="1" x14ac:dyDescent="0.25">
      <c r="A4" s="51" t="s">
        <v>13</v>
      </c>
      <c r="B4" s="52" t="s">
        <v>43</v>
      </c>
      <c r="C4" s="52" t="s">
        <v>258</v>
      </c>
      <c r="D4" s="167"/>
      <c r="E4" s="52" t="s">
        <v>258</v>
      </c>
      <c r="G4" s="52" t="s">
        <v>116</v>
      </c>
      <c r="H4" s="52" t="s">
        <v>259</v>
      </c>
      <c r="I4" s="167"/>
      <c r="J4" s="52" t="s">
        <v>259</v>
      </c>
      <c r="K4" s="77"/>
      <c r="L4" s="77"/>
    </row>
    <row r="5" spans="1:12" s="7" customFormat="1" ht="19.5" customHeight="1" x14ac:dyDescent="0.25">
      <c r="A5" s="157"/>
      <c r="B5" s="158"/>
      <c r="C5" s="158"/>
      <c r="D5" s="167"/>
      <c r="E5" s="158"/>
      <c r="G5" s="158"/>
      <c r="H5" s="158"/>
      <c r="I5" s="167"/>
      <c r="J5" s="158"/>
      <c r="K5" s="77"/>
      <c r="L5" s="77"/>
    </row>
    <row r="6" spans="1:12" ht="16.5" x14ac:dyDescent="0.25">
      <c r="A6" s="84" t="s">
        <v>210</v>
      </c>
    </row>
    <row r="7" spans="1:12" s="62" customFormat="1" ht="16.5" x14ac:dyDescent="0.25">
      <c r="A7" s="56" t="s">
        <v>76</v>
      </c>
      <c r="B7" s="57">
        <f>+'Revenue Metrics'!C12</f>
        <v>185.86500000000001</v>
      </c>
      <c r="C7" s="57">
        <f>+'Revenue Metrics'!D12</f>
        <v>204.07999999999998</v>
      </c>
      <c r="D7" s="179"/>
      <c r="E7" s="57">
        <f t="shared" ref="E7:E12" si="0">+B7+C7</f>
        <v>389.94499999999999</v>
      </c>
      <c r="G7" s="57">
        <f>+'Revenue Metrics'!H12</f>
        <v>200.904</v>
      </c>
      <c r="H7" s="57">
        <f>+'Revenue Metrics'!I12</f>
        <v>214.61699999999999</v>
      </c>
      <c r="I7" s="179"/>
      <c r="J7" s="57">
        <f>+G7+H7</f>
        <v>415.52099999999996</v>
      </c>
      <c r="K7" s="80"/>
      <c r="L7" s="80"/>
    </row>
    <row r="8" spans="1:12" s="62" customFormat="1" ht="16.5" x14ac:dyDescent="0.25">
      <c r="B8" s="80"/>
      <c r="C8" s="80"/>
      <c r="D8" s="180"/>
      <c r="E8" s="80">
        <f t="shared" si="0"/>
        <v>0</v>
      </c>
      <c r="G8" s="80"/>
      <c r="H8" s="80"/>
      <c r="I8" s="180"/>
      <c r="J8" s="80"/>
      <c r="K8" s="80"/>
      <c r="L8" s="80"/>
    </row>
    <row r="9" spans="1:12" s="62" customFormat="1" ht="16.5" x14ac:dyDescent="0.25">
      <c r="A9" s="62" t="s">
        <v>176</v>
      </c>
      <c r="B9" s="88">
        <v>34.927999999999997</v>
      </c>
      <c r="C9" s="88">
        <v>32.936</v>
      </c>
      <c r="D9" s="181"/>
      <c r="E9" s="88">
        <f t="shared" si="0"/>
        <v>67.864000000000004</v>
      </c>
      <c r="G9" s="88">
        <v>38.076000000000001</v>
      </c>
      <c r="H9" s="88">
        <v>37.636000000000003</v>
      </c>
      <c r="I9" s="181"/>
      <c r="J9" s="88">
        <f t="shared" ref="J9:J12" si="1">+G9+H9</f>
        <v>75.712000000000003</v>
      </c>
      <c r="K9" s="80"/>
      <c r="L9" s="80"/>
    </row>
    <row r="10" spans="1:12" s="62" customFormat="1" ht="16.5" x14ac:dyDescent="0.25">
      <c r="A10" s="62" t="s">
        <v>177</v>
      </c>
      <c r="B10" s="88">
        <v>31.619</v>
      </c>
      <c r="C10" s="88">
        <v>29.776</v>
      </c>
      <c r="D10" s="181"/>
      <c r="E10" s="88">
        <f t="shared" si="0"/>
        <v>61.394999999999996</v>
      </c>
      <c r="G10" s="88">
        <v>29.88</v>
      </c>
      <c r="H10" s="88">
        <v>30.504999999999999</v>
      </c>
      <c r="I10" s="181"/>
      <c r="J10" s="88">
        <f t="shared" si="1"/>
        <v>60.384999999999998</v>
      </c>
      <c r="K10" s="80"/>
      <c r="L10" s="80"/>
    </row>
    <row r="11" spans="1:12" s="62" customFormat="1" ht="16.5" x14ac:dyDescent="0.25">
      <c r="A11" s="62" t="s">
        <v>77</v>
      </c>
      <c r="B11" s="89">
        <v>4.3559999999999999</v>
      </c>
      <c r="C11" s="89">
        <v>4.1890000000000001</v>
      </c>
      <c r="D11" s="153"/>
      <c r="E11" s="89">
        <f t="shared" si="0"/>
        <v>8.5449999999999999</v>
      </c>
      <c r="G11" s="89">
        <v>4.3840000000000003</v>
      </c>
      <c r="H11" s="89">
        <v>4.4260000000000002</v>
      </c>
      <c r="I11" s="153"/>
      <c r="J11" s="89">
        <f t="shared" si="1"/>
        <v>8.81</v>
      </c>
      <c r="K11" s="80"/>
      <c r="L11" s="80"/>
    </row>
    <row r="12" spans="1:12" s="62" customFormat="1" ht="16.5" x14ac:dyDescent="0.25">
      <c r="A12" s="56" t="s">
        <v>78</v>
      </c>
      <c r="B12" s="101">
        <f>SUM(B9:B11)</f>
        <v>70.902999999999992</v>
      </c>
      <c r="C12" s="101">
        <f>SUM(C9:C11)</f>
        <v>66.90100000000001</v>
      </c>
      <c r="D12" s="172"/>
      <c r="E12" s="101">
        <f t="shared" si="0"/>
        <v>137.804</v>
      </c>
      <c r="F12" s="61"/>
      <c r="G12" s="101">
        <f>SUM(G9:G11)</f>
        <v>72.34</v>
      </c>
      <c r="H12" s="101">
        <f>SUM(H9:H11)</f>
        <v>72.567000000000007</v>
      </c>
      <c r="I12" s="172"/>
      <c r="J12" s="101">
        <f t="shared" si="1"/>
        <v>144.90700000000001</v>
      </c>
      <c r="K12" s="80"/>
      <c r="L12" s="80"/>
    </row>
    <row r="13" spans="1:12" s="62" customFormat="1" ht="16.5" x14ac:dyDescent="0.25">
      <c r="B13" s="88"/>
      <c r="C13" s="88"/>
      <c r="D13" s="181"/>
      <c r="E13" s="88"/>
      <c r="G13" s="88"/>
      <c r="H13" s="88"/>
      <c r="I13" s="181"/>
      <c r="J13" s="88"/>
      <c r="K13" s="80"/>
      <c r="L13" s="80"/>
    </row>
    <row r="14" spans="1:12" s="62" customFormat="1" ht="16.5" x14ac:dyDescent="0.25">
      <c r="A14" s="56" t="s">
        <v>79</v>
      </c>
      <c r="B14" s="57">
        <f>+B7-B12</f>
        <v>114.96200000000002</v>
      </c>
      <c r="C14" s="57">
        <f>+C7-C12</f>
        <v>137.17899999999997</v>
      </c>
      <c r="D14" s="179"/>
      <c r="E14" s="57">
        <f t="shared" ref="E14:E24" si="2">+B14+C14</f>
        <v>252.14099999999999</v>
      </c>
      <c r="G14" s="57">
        <f>+G7-G12</f>
        <v>128.56399999999999</v>
      </c>
      <c r="H14" s="57">
        <f>+H7-H12</f>
        <v>142.04999999999998</v>
      </c>
      <c r="I14" s="179"/>
      <c r="J14" s="57">
        <f t="shared" ref="J14:J24" si="3">+G14+H14</f>
        <v>270.61399999999998</v>
      </c>
      <c r="K14" s="80"/>
      <c r="L14" s="80"/>
    </row>
    <row r="15" spans="1:12" s="62" customFormat="1" ht="16.5" x14ac:dyDescent="0.25">
      <c r="A15" s="56" t="s">
        <v>80</v>
      </c>
      <c r="B15" s="90">
        <v>0.61899999999999999</v>
      </c>
      <c r="C15" s="90">
        <v>0.67200000000000004</v>
      </c>
      <c r="D15" s="182"/>
      <c r="E15" s="90">
        <v>0.64700000000000002</v>
      </c>
      <c r="G15" s="90">
        <v>0.64</v>
      </c>
      <c r="H15" s="90">
        <v>0.66200000000000003</v>
      </c>
      <c r="I15" s="182"/>
      <c r="J15" s="90">
        <v>0.65100000000000002</v>
      </c>
      <c r="K15" s="80"/>
      <c r="L15" s="80"/>
    </row>
    <row r="16" spans="1:12" s="62" customFormat="1" ht="16.5" x14ac:dyDescent="0.25">
      <c r="A16" s="62" t="s">
        <v>81</v>
      </c>
      <c r="B16" s="91">
        <f>+'Revenue Metrics'!C20</f>
        <v>3.2620000000000005</v>
      </c>
      <c r="C16" s="91">
        <f>+'Revenue Metrics'!D20</f>
        <v>3.0660000000000309</v>
      </c>
      <c r="D16" s="183"/>
      <c r="E16" s="91">
        <f t="shared" si="2"/>
        <v>6.3280000000000314</v>
      </c>
      <c r="G16" s="91">
        <v>1.0389999999999999</v>
      </c>
      <c r="H16" s="91">
        <v>1.0129999999999999</v>
      </c>
      <c r="I16" s="183"/>
      <c r="J16" s="91">
        <f t="shared" si="3"/>
        <v>2.0519999999999996</v>
      </c>
      <c r="K16" s="80"/>
      <c r="L16" s="80"/>
    </row>
    <row r="17" spans="1:12" s="62" customFormat="1" ht="16.5" x14ac:dyDescent="0.25">
      <c r="A17" s="62" t="s">
        <v>77</v>
      </c>
      <c r="B17" s="88">
        <f>B11</f>
        <v>4.3559999999999999</v>
      </c>
      <c r="C17" s="88">
        <f>C11</f>
        <v>4.1890000000000001</v>
      </c>
      <c r="D17" s="181"/>
      <c r="E17" s="88">
        <f t="shared" si="2"/>
        <v>8.5449999999999999</v>
      </c>
      <c r="G17" s="88">
        <v>4.3840000000000003</v>
      </c>
      <c r="H17" s="88">
        <v>4.4260000000000002</v>
      </c>
      <c r="I17" s="181"/>
      <c r="J17" s="88">
        <f t="shared" si="3"/>
        <v>8.81</v>
      </c>
      <c r="K17" s="80"/>
      <c r="L17" s="80"/>
    </row>
    <row r="18" spans="1:12" s="62" customFormat="1" ht="16.5" x14ac:dyDescent="0.25">
      <c r="A18" s="62" t="s">
        <v>91</v>
      </c>
      <c r="B18" s="88">
        <v>0.53700000000000003</v>
      </c>
      <c r="C18" s="88">
        <v>1.157</v>
      </c>
      <c r="D18" s="181"/>
      <c r="E18" s="88">
        <f t="shared" si="2"/>
        <v>1.694</v>
      </c>
      <c r="G18" s="88">
        <v>1.262</v>
      </c>
      <c r="H18" s="88">
        <v>1.4259999999999999</v>
      </c>
      <c r="I18" s="181"/>
      <c r="J18" s="88">
        <f t="shared" si="3"/>
        <v>2.6879999999999997</v>
      </c>
      <c r="K18" s="80"/>
      <c r="L18" s="80"/>
    </row>
    <row r="19" spans="1:12" s="62" customFormat="1" ht="16.5" x14ac:dyDescent="0.25">
      <c r="A19" s="62" t="s">
        <v>127</v>
      </c>
      <c r="B19" s="91">
        <v>0.189</v>
      </c>
      <c r="C19" s="91">
        <v>5.2999999999999999E-2</v>
      </c>
      <c r="D19" s="183"/>
      <c r="E19" s="91">
        <f t="shared" si="2"/>
        <v>0.24199999999999999</v>
      </c>
      <c r="G19" s="91">
        <v>2.5000000000000001E-2</v>
      </c>
      <c r="H19" s="91">
        <v>2.5000000000000001E-2</v>
      </c>
      <c r="I19" s="183"/>
      <c r="J19" s="91">
        <f t="shared" si="3"/>
        <v>0.05</v>
      </c>
      <c r="K19" s="80"/>
      <c r="L19" s="80"/>
    </row>
    <row r="20" spans="1:12" s="62" customFormat="1" ht="16.5" x14ac:dyDescent="0.25">
      <c r="A20" s="62" t="s">
        <v>92</v>
      </c>
      <c r="B20" s="92">
        <v>1.619</v>
      </c>
      <c r="C20" s="92">
        <v>-5.8999999999999997E-2</v>
      </c>
      <c r="D20" s="153"/>
      <c r="E20" s="92">
        <f t="shared" si="2"/>
        <v>1.56</v>
      </c>
      <c r="G20" s="92">
        <v>0.46200000000000002</v>
      </c>
      <c r="H20" s="92">
        <v>8.5000000000000006E-2</v>
      </c>
      <c r="I20" s="153"/>
      <c r="J20" s="92">
        <f t="shared" si="3"/>
        <v>0.54700000000000004</v>
      </c>
      <c r="K20" s="80"/>
      <c r="L20" s="80"/>
    </row>
    <row r="21" spans="1:12" s="62" customFormat="1" ht="16.5" x14ac:dyDescent="0.25">
      <c r="A21" s="62" t="s">
        <v>276</v>
      </c>
      <c r="B21" s="92">
        <v>0</v>
      </c>
      <c r="C21" s="92">
        <v>0</v>
      </c>
      <c r="D21" s="153"/>
      <c r="E21" s="92">
        <f t="shared" si="2"/>
        <v>0</v>
      </c>
      <c r="G21" s="92">
        <v>7.8E-2</v>
      </c>
      <c r="H21" s="92">
        <v>0</v>
      </c>
      <c r="I21" s="153"/>
      <c r="J21" s="92">
        <f t="shared" si="3"/>
        <v>7.8E-2</v>
      </c>
      <c r="K21" s="80"/>
      <c r="L21" s="80"/>
    </row>
    <row r="22" spans="1:12" s="62" customFormat="1" ht="16.5" x14ac:dyDescent="0.25">
      <c r="A22" s="59" t="s">
        <v>168</v>
      </c>
      <c r="B22" s="152">
        <v>1.425</v>
      </c>
      <c r="C22" s="152">
        <v>0.45200000000000001</v>
      </c>
      <c r="D22" s="153"/>
      <c r="E22" s="152">
        <f t="shared" si="2"/>
        <v>1.877</v>
      </c>
      <c r="F22" s="151"/>
      <c r="G22" s="152">
        <v>0</v>
      </c>
      <c r="H22" s="152">
        <v>0</v>
      </c>
      <c r="I22" s="153"/>
      <c r="J22" s="152">
        <f t="shared" si="3"/>
        <v>0</v>
      </c>
      <c r="K22" s="80"/>
      <c r="L22" s="80"/>
    </row>
    <row r="23" spans="1:12" s="62" customFormat="1" ht="16.5" x14ac:dyDescent="0.25">
      <c r="A23" s="59" t="s">
        <v>169</v>
      </c>
      <c r="B23" s="89">
        <v>-0.54300000000000004</v>
      </c>
      <c r="C23" s="89">
        <v>0.25</v>
      </c>
      <c r="D23" s="153"/>
      <c r="E23" s="89">
        <f t="shared" si="2"/>
        <v>-0.29300000000000004</v>
      </c>
      <c r="G23" s="89">
        <v>0</v>
      </c>
      <c r="H23" s="89">
        <v>0</v>
      </c>
      <c r="I23" s="153"/>
      <c r="J23" s="89">
        <f t="shared" si="3"/>
        <v>0</v>
      </c>
      <c r="K23" s="80"/>
      <c r="L23" s="80"/>
    </row>
    <row r="24" spans="1:12" s="62" customFormat="1" ht="16.5" x14ac:dyDescent="0.25">
      <c r="A24" s="56" t="s">
        <v>174</v>
      </c>
      <c r="B24" s="66">
        <f>SUM(B16:B23)+B14</f>
        <v>125.80700000000002</v>
      </c>
      <c r="C24" s="66">
        <f>SUM(C16:C23)+C14</f>
        <v>146.28700000000001</v>
      </c>
      <c r="D24" s="149"/>
      <c r="E24" s="66">
        <f t="shared" si="2"/>
        <v>272.09400000000005</v>
      </c>
      <c r="G24" s="66">
        <f>SUM(G16:G23)+G14</f>
        <v>135.81399999999999</v>
      </c>
      <c r="H24" s="66">
        <f>SUM(H16:H23)+H14</f>
        <v>149.02499999999998</v>
      </c>
      <c r="I24" s="149"/>
      <c r="J24" s="66">
        <f t="shared" si="3"/>
        <v>284.83899999999994</v>
      </c>
      <c r="K24" s="80"/>
      <c r="L24" s="80"/>
    </row>
    <row r="25" spans="1:12" s="62" customFormat="1" ht="16.5" x14ac:dyDescent="0.25">
      <c r="A25" s="56" t="s">
        <v>175</v>
      </c>
      <c r="B25" s="90">
        <v>0.66500000000000004</v>
      </c>
      <c r="C25" s="90">
        <v>0.70599999999999996</v>
      </c>
      <c r="D25" s="182"/>
      <c r="E25" s="90">
        <v>0.68700000000000006</v>
      </c>
      <c r="G25" s="90">
        <v>0.67300000000000004</v>
      </c>
      <c r="H25" s="90">
        <v>0.69099999999999995</v>
      </c>
      <c r="I25" s="182"/>
      <c r="J25" s="90">
        <v>0.68200000000000005</v>
      </c>
      <c r="K25" s="80"/>
      <c r="L25" s="80"/>
    </row>
    <row r="28" spans="1:12" ht="16.5" x14ac:dyDescent="0.25">
      <c r="A28" s="84" t="s">
        <v>211</v>
      </c>
    </row>
    <row r="29" spans="1:12" ht="16.5" x14ac:dyDescent="0.25">
      <c r="A29" s="59" t="s">
        <v>179</v>
      </c>
      <c r="B29" s="79">
        <f>'Revenue Metrics'!C6</f>
        <v>129.07</v>
      </c>
      <c r="C29" s="79">
        <f>'Revenue Metrics'!D6</f>
        <v>139.267</v>
      </c>
      <c r="D29" s="174"/>
      <c r="E29" s="79">
        <f>+B29+C29</f>
        <v>268.33699999999999</v>
      </c>
      <c r="F29" s="62"/>
      <c r="G29" s="79">
        <f>'Revenue Metrics'!H6</f>
        <v>144.453</v>
      </c>
      <c r="H29" s="79">
        <f>'Revenue Metrics'!I6</f>
        <v>156.178</v>
      </c>
      <c r="I29" s="174"/>
      <c r="J29" s="79">
        <f>+G29+H29</f>
        <v>300.63099999999997</v>
      </c>
    </row>
    <row r="30" spans="1:12" ht="16.5" x14ac:dyDescent="0.25">
      <c r="A30" s="59" t="s">
        <v>180</v>
      </c>
      <c r="B30" s="89">
        <f>B9</f>
        <v>34.927999999999997</v>
      </c>
      <c r="C30" s="89">
        <f>C9</f>
        <v>32.936</v>
      </c>
      <c r="D30" s="153"/>
      <c r="E30" s="89">
        <f>+B30+C30</f>
        <v>67.864000000000004</v>
      </c>
      <c r="F30" s="62"/>
      <c r="G30" s="89">
        <f>G9</f>
        <v>38.076000000000001</v>
      </c>
      <c r="H30" s="89">
        <f>H9</f>
        <v>37.636000000000003</v>
      </c>
      <c r="I30" s="153"/>
      <c r="J30" s="89">
        <f>+G30+H30</f>
        <v>75.712000000000003</v>
      </c>
    </row>
    <row r="31" spans="1:12" ht="16.5" x14ac:dyDescent="0.25">
      <c r="A31" s="54" t="s">
        <v>181</v>
      </c>
      <c r="B31" s="101">
        <f>+B29-B30</f>
        <v>94.141999999999996</v>
      </c>
      <c r="C31" s="101">
        <f>+C29-C30</f>
        <v>106.33099999999999</v>
      </c>
      <c r="D31" s="172"/>
      <c r="E31" s="101">
        <f>+B31+C31</f>
        <v>200.47299999999998</v>
      </c>
      <c r="F31" s="61"/>
      <c r="G31" s="101">
        <f>+G29-G30</f>
        <v>106.37700000000001</v>
      </c>
      <c r="H31" s="101">
        <f>+H29-H30</f>
        <v>118.542</v>
      </c>
      <c r="I31" s="172"/>
      <c r="J31" s="101">
        <f>+G31+H31</f>
        <v>224.91900000000001</v>
      </c>
    </row>
    <row r="32" spans="1:12" ht="16.5" x14ac:dyDescent="0.25">
      <c r="A32" s="54" t="s">
        <v>182</v>
      </c>
      <c r="B32" s="90">
        <f>B31/'Revenue Metrics'!C6</f>
        <v>0.72938715425737977</v>
      </c>
      <c r="C32" s="90">
        <f>C31/'Revenue Metrics'!D6</f>
        <v>0.76350463498172572</v>
      </c>
      <c r="D32" s="182"/>
      <c r="E32" s="90">
        <f>E31/'Revenue Metrics'!F6</f>
        <v>0.74709413908629818</v>
      </c>
      <c r="F32" s="62"/>
      <c r="G32" s="90">
        <f>G31/'Revenue Metrics'!H6</f>
        <v>0.73641253556520114</v>
      </c>
      <c r="H32" s="90">
        <f>H31/'Revenue Metrics'!I6</f>
        <v>0.75901855575048982</v>
      </c>
      <c r="I32" s="182"/>
      <c r="J32" s="90">
        <f>J31/'Revenue Metrics'!K6</f>
        <v>0.74815637775212818</v>
      </c>
    </row>
    <row r="34" spans="1:10" ht="16.5" x14ac:dyDescent="0.25">
      <c r="A34" s="62" t="s">
        <v>183</v>
      </c>
      <c r="B34" s="152">
        <f>B16</f>
        <v>3.2620000000000005</v>
      </c>
      <c r="C34" s="152">
        <f>C16</f>
        <v>3.0660000000000309</v>
      </c>
      <c r="D34" s="153"/>
      <c r="E34" s="152">
        <f t="shared" ref="E34:E41" si="4">+B34+C34</f>
        <v>6.3280000000000314</v>
      </c>
      <c r="F34" s="62"/>
      <c r="G34" s="152">
        <v>1.0389999999999999</v>
      </c>
      <c r="H34" s="152">
        <v>1.0129999999999999</v>
      </c>
      <c r="I34" s="153"/>
      <c r="J34" s="152">
        <f t="shared" ref="J34:J41" si="5">+G34+H34</f>
        <v>2.0519999999999996</v>
      </c>
    </row>
    <row r="35" spans="1:10" ht="16.5" x14ac:dyDescent="0.25">
      <c r="A35" s="62" t="s">
        <v>184</v>
      </c>
      <c r="B35" s="152">
        <v>0.26500000000000001</v>
      </c>
      <c r="C35" s="152">
        <v>0.47199999999999998</v>
      </c>
      <c r="D35" s="153"/>
      <c r="E35" s="152">
        <f t="shared" si="4"/>
        <v>0.73699999999999999</v>
      </c>
      <c r="F35" s="62"/>
      <c r="G35" s="152">
        <v>0.42899999999999999</v>
      </c>
      <c r="H35" s="152">
        <v>0.56200000000000006</v>
      </c>
      <c r="I35" s="153"/>
      <c r="J35" s="152">
        <f t="shared" si="5"/>
        <v>0.9910000000000001</v>
      </c>
    </row>
    <row r="36" spans="1:10" ht="16.5" x14ac:dyDescent="0.25">
      <c r="A36" s="62" t="s">
        <v>185</v>
      </c>
      <c r="B36" s="152">
        <v>2.8000000000000001E-2</v>
      </c>
      <c r="C36" s="152">
        <v>2.5999999999999999E-2</v>
      </c>
      <c r="D36" s="153"/>
      <c r="E36" s="152">
        <f t="shared" si="4"/>
        <v>5.3999999999999999E-2</v>
      </c>
      <c r="F36" s="62"/>
      <c r="G36" s="152">
        <v>2.5000000000000001E-2</v>
      </c>
      <c r="H36" s="152">
        <v>2.5000000000000001E-2</v>
      </c>
      <c r="I36" s="153"/>
      <c r="J36" s="152">
        <f t="shared" si="5"/>
        <v>0.05</v>
      </c>
    </row>
    <row r="37" spans="1:10" ht="16.5" x14ac:dyDescent="0.25">
      <c r="A37" s="62" t="s">
        <v>186</v>
      </c>
      <c r="B37" s="152">
        <v>0.78100000000000003</v>
      </c>
      <c r="C37" s="152">
        <v>2E-3</v>
      </c>
      <c r="D37" s="153"/>
      <c r="E37" s="152">
        <f t="shared" si="4"/>
        <v>0.78300000000000003</v>
      </c>
      <c r="F37" s="62"/>
      <c r="G37" s="152">
        <v>0.35299999999999998</v>
      </c>
      <c r="H37" s="152">
        <v>9.0999999999999998E-2</v>
      </c>
      <c r="I37" s="153"/>
      <c r="J37" s="152">
        <f t="shared" si="5"/>
        <v>0.44399999999999995</v>
      </c>
    </row>
    <row r="38" spans="1:10" ht="16.5" x14ac:dyDescent="0.25">
      <c r="A38" s="62" t="s">
        <v>277</v>
      </c>
      <c r="B38" s="152">
        <f t="shared" ref="B38" si="6">B21</f>
        <v>0</v>
      </c>
      <c r="C38" s="152">
        <v>0</v>
      </c>
      <c r="D38" s="153"/>
      <c r="E38" s="152">
        <f t="shared" si="4"/>
        <v>0</v>
      </c>
      <c r="F38" s="62"/>
      <c r="G38" s="152">
        <v>3.2000000000000001E-2</v>
      </c>
      <c r="H38" s="152">
        <v>0</v>
      </c>
      <c r="I38" s="153"/>
      <c r="J38" s="152">
        <f t="shared" si="5"/>
        <v>3.2000000000000001E-2</v>
      </c>
    </row>
    <row r="39" spans="1:10" ht="16.5" x14ac:dyDescent="0.25">
      <c r="A39" s="59" t="s">
        <v>187</v>
      </c>
      <c r="B39" s="152">
        <v>0.224</v>
      </c>
      <c r="C39" s="152">
        <v>0.24099999999999999</v>
      </c>
      <c r="D39" s="153"/>
      <c r="E39" s="152">
        <f t="shared" si="4"/>
        <v>0.46499999999999997</v>
      </c>
      <c r="F39" s="62"/>
      <c r="G39" s="152">
        <v>0</v>
      </c>
      <c r="H39" s="152">
        <v>0</v>
      </c>
      <c r="I39" s="153"/>
      <c r="J39" s="152">
        <f t="shared" si="5"/>
        <v>0</v>
      </c>
    </row>
    <row r="40" spans="1:10" ht="16.5" x14ac:dyDescent="0.25">
      <c r="A40" s="59" t="s">
        <v>188</v>
      </c>
      <c r="B40" s="89">
        <v>0.20699999999999999</v>
      </c>
      <c r="C40" s="89">
        <v>9.2999999999999999E-2</v>
      </c>
      <c r="D40" s="153"/>
      <c r="E40" s="89">
        <f t="shared" si="4"/>
        <v>0.3</v>
      </c>
      <c r="F40" s="62"/>
      <c r="G40" s="89">
        <v>0</v>
      </c>
      <c r="H40" s="89">
        <v>0</v>
      </c>
      <c r="I40" s="153"/>
      <c r="J40" s="89">
        <f t="shared" si="5"/>
        <v>0</v>
      </c>
    </row>
    <row r="41" spans="1:10" ht="16.5" x14ac:dyDescent="0.25">
      <c r="A41" s="54" t="s">
        <v>189</v>
      </c>
      <c r="B41" s="66">
        <f>+B31+SUM(B34:B40)</f>
        <v>98.908999999999992</v>
      </c>
      <c r="C41" s="66">
        <f>+C31+SUM(C34:C40)</f>
        <v>110.23100000000002</v>
      </c>
      <c r="D41" s="149"/>
      <c r="E41" s="66">
        <f t="shared" si="4"/>
        <v>209.14000000000001</v>
      </c>
      <c r="F41" s="62"/>
      <c r="G41" s="66">
        <f>+G31+SUM(G34:G40)</f>
        <v>108.25500000000001</v>
      </c>
      <c r="H41" s="66">
        <f>+H31+SUM(H34:H40)</f>
        <v>120.233</v>
      </c>
      <c r="I41" s="149"/>
      <c r="J41" s="66">
        <f t="shared" si="5"/>
        <v>228.488</v>
      </c>
    </row>
    <row r="42" spans="1:10" ht="16.5" x14ac:dyDescent="0.25">
      <c r="A42" s="54" t="s">
        <v>190</v>
      </c>
      <c r="B42" s="90">
        <f>B41/'Revenue Metrics'!C22</f>
        <v>0.74743070459148198</v>
      </c>
      <c r="C42" s="90">
        <f>C41/'Revenue Metrics'!D22</f>
        <v>0.77445848819318097</v>
      </c>
      <c r="D42" s="182"/>
      <c r="E42" s="90">
        <f>E41/'Revenue Metrics'!F22</f>
        <v>0.76143665920302928</v>
      </c>
      <c r="F42" s="62"/>
      <c r="G42" s="90">
        <f>G41/'Revenue Metrics'!H22</f>
        <v>0.74406152915624224</v>
      </c>
      <c r="H42" s="90">
        <f>H41/'Revenue Metrics'!I22</f>
        <v>0.76488475803322076</v>
      </c>
      <c r="I42" s="182"/>
      <c r="J42" s="90">
        <f>J41/'Revenue Metrics'!K22</f>
        <v>0.75487556288261981</v>
      </c>
    </row>
    <row r="43" spans="1:10" ht="16.5" x14ac:dyDescent="0.25">
      <c r="A43" s="54"/>
      <c r="B43" s="90"/>
      <c r="C43" s="90"/>
      <c r="D43" s="182"/>
      <c r="E43" s="90"/>
      <c r="F43" s="62"/>
      <c r="G43" s="90"/>
      <c r="H43" s="90"/>
      <c r="I43" s="182"/>
      <c r="J43" s="90"/>
    </row>
    <row r="45" spans="1:10" ht="16.5" x14ac:dyDescent="0.25">
      <c r="A45" s="84" t="s">
        <v>212</v>
      </c>
    </row>
    <row r="46" spans="1:10" ht="16.5" x14ac:dyDescent="0.25">
      <c r="A46" s="59" t="s">
        <v>191</v>
      </c>
      <c r="B46" s="79">
        <f>'Revenue Metrics'!C9</f>
        <v>56.795000000000002</v>
      </c>
      <c r="C46" s="79">
        <f>'Revenue Metrics'!D9</f>
        <v>64.813000000000002</v>
      </c>
      <c r="D46" s="174"/>
      <c r="E46" s="79">
        <f>+B46+C46</f>
        <v>121.608</v>
      </c>
      <c r="F46" s="62"/>
      <c r="G46" s="79">
        <f>'Revenue Metrics'!H9</f>
        <v>56.451000000000001</v>
      </c>
      <c r="H46" s="79">
        <f>'Revenue Metrics'!I9</f>
        <v>58.438999999999993</v>
      </c>
      <c r="I46" s="174"/>
      <c r="J46" s="79">
        <f>+G46+H46</f>
        <v>114.88999999999999</v>
      </c>
    </row>
    <row r="47" spans="1:10" ht="16.5" x14ac:dyDescent="0.25">
      <c r="A47" s="59" t="s">
        <v>192</v>
      </c>
      <c r="B47" s="89">
        <f>B10</f>
        <v>31.619</v>
      </c>
      <c r="C47" s="89">
        <f>C10</f>
        <v>29.776</v>
      </c>
      <c r="D47" s="153"/>
      <c r="E47" s="89">
        <f>+B47+C47</f>
        <v>61.394999999999996</v>
      </c>
      <c r="F47" s="62"/>
      <c r="G47" s="89">
        <f>G10</f>
        <v>29.88</v>
      </c>
      <c r="H47" s="89">
        <f>H10</f>
        <v>30.504999999999999</v>
      </c>
      <c r="I47" s="153"/>
      <c r="J47" s="89">
        <f>+G47+H47</f>
        <v>60.384999999999998</v>
      </c>
    </row>
    <row r="48" spans="1:10" ht="16.5" x14ac:dyDescent="0.25">
      <c r="A48" s="54" t="s">
        <v>193</v>
      </c>
      <c r="B48" s="101">
        <f>+B46-B47</f>
        <v>25.176000000000002</v>
      </c>
      <c r="C48" s="101">
        <f>+C46-C47</f>
        <v>35.037000000000006</v>
      </c>
      <c r="D48" s="172"/>
      <c r="E48" s="101">
        <f>+B48+C48</f>
        <v>60.213000000000008</v>
      </c>
      <c r="F48" s="61"/>
      <c r="G48" s="101">
        <f>+G46-G47</f>
        <v>26.571000000000002</v>
      </c>
      <c r="H48" s="101">
        <f>+H46-H47</f>
        <v>27.933999999999994</v>
      </c>
      <c r="I48" s="172"/>
      <c r="J48" s="101">
        <f>+G48+H48</f>
        <v>54.504999999999995</v>
      </c>
    </row>
    <row r="49" spans="1:10" ht="16.5" x14ac:dyDescent="0.25">
      <c r="A49" s="54" t="s">
        <v>194</v>
      </c>
      <c r="B49" s="90">
        <f>B48/'Revenue Metrics'!C9</f>
        <v>0.44327845761070517</v>
      </c>
      <c r="C49" s="90">
        <f>C48/'Revenue Metrics'!D9</f>
        <v>0.5405859935506766</v>
      </c>
      <c r="D49" s="182"/>
      <c r="E49" s="90">
        <f>E48/'Revenue Metrics'!F9</f>
        <v>0.49514012236037108</v>
      </c>
      <c r="F49" s="62"/>
      <c r="G49" s="90">
        <f>G48/'Revenue Metrics'!H9</f>
        <v>0.47069139607801458</v>
      </c>
      <c r="H49" s="90">
        <f>H48/'Revenue Metrics'!I9</f>
        <v>0.47800270367391634</v>
      </c>
      <c r="I49" s="182"/>
      <c r="J49" s="90">
        <f>J48/'Revenue Metrics'!K9</f>
        <v>0.47441030550961794</v>
      </c>
    </row>
    <row r="51" spans="1:10" ht="16.5" x14ac:dyDescent="0.25">
      <c r="A51" s="62" t="s">
        <v>195</v>
      </c>
      <c r="B51" s="152">
        <v>0</v>
      </c>
      <c r="C51" s="152">
        <v>0</v>
      </c>
      <c r="D51" s="153"/>
      <c r="E51" s="152">
        <f t="shared" ref="E51:E58" si="7">+B51+C51</f>
        <v>0</v>
      </c>
      <c r="F51" s="62"/>
      <c r="G51" s="152">
        <f>G16-G34</f>
        <v>0</v>
      </c>
      <c r="H51" s="152">
        <f>H16-H34</f>
        <v>0</v>
      </c>
      <c r="I51" s="153"/>
      <c r="J51" s="152">
        <f t="shared" ref="J51:J58" si="8">+G51+H51</f>
        <v>0</v>
      </c>
    </row>
    <row r="52" spans="1:10" ht="16.5" x14ac:dyDescent="0.25">
      <c r="A52" s="62" t="s">
        <v>196</v>
      </c>
      <c r="B52" s="152">
        <v>0.27200000000000002</v>
      </c>
      <c r="C52" s="152">
        <v>0.68500000000000005</v>
      </c>
      <c r="D52" s="153"/>
      <c r="E52" s="152">
        <f t="shared" si="7"/>
        <v>0.95700000000000007</v>
      </c>
      <c r="F52" s="62"/>
      <c r="G52" s="152">
        <f t="shared" ref="G52:H57" si="9">G18-G35</f>
        <v>0.83299999999999996</v>
      </c>
      <c r="H52" s="152">
        <f t="shared" si="9"/>
        <v>0.86399999999999988</v>
      </c>
      <c r="I52" s="153"/>
      <c r="J52" s="152">
        <f t="shared" si="8"/>
        <v>1.6969999999999998</v>
      </c>
    </row>
    <row r="53" spans="1:10" ht="16.5" x14ac:dyDescent="0.25">
      <c r="A53" s="62" t="s">
        <v>197</v>
      </c>
      <c r="B53" s="152">
        <v>0.161</v>
      </c>
      <c r="C53" s="152">
        <v>2.7E-2</v>
      </c>
      <c r="D53" s="153"/>
      <c r="E53" s="152">
        <f t="shared" si="7"/>
        <v>0.188</v>
      </c>
      <c r="F53" s="62"/>
      <c r="G53" s="152">
        <f t="shared" si="9"/>
        <v>0</v>
      </c>
      <c r="H53" s="152">
        <f t="shared" si="9"/>
        <v>0</v>
      </c>
      <c r="I53" s="153"/>
      <c r="J53" s="152">
        <f t="shared" si="8"/>
        <v>0</v>
      </c>
    </row>
    <row r="54" spans="1:10" ht="16.5" x14ac:dyDescent="0.25">
      <c r="A54" s="62" t="s">
        <v>198</v>
      </c>
      <c r="B54" s="152">
        <v>0.83799999999999997</v>
      </c>
      <c r="C54" s="152">
        <v>-6.0999999999999999E-2</v>
      </c>
      <c r="D54" s="153"/>
      <c r="E54" s="152">
        <f t="shared" si="7"/>
        <v>0.77699999999999991</v>
      </c>
      <c r="F54" s="62"/>
      <c r="G54" s="152">
        <f>G20-G37</f>
        <v>0.10900000000000004</v>
      </c>
      <c r="H54" s="152">
        <f>H20-H37</f>
        <v>-5.9999999999999915E-3</v>
      </c>
      <c r="I54" s="153"/>
      <c r="J54" s="152">
        <f t="shared" si="8"/>
        <v>0.10300000000000005</v>
      </c>
    </row>
    <row r="55" spans="1:10" ht="16.5" x14ac:dyDescent="0.25">
      <c r="A55" s="62" t="s">
        <v>278</v>
      </c>
      <c r="B55" s="152">
        <v>0</v>
      </c>
      <c r="C55" s="152">
        <v>0</v>
      </c>
      <c r="D55" s="153"/>
      <c r="E55" s="152">
        <f t="shared" si="7"/>
        <v>0</v>
      </c>
      <c r="F55" s="62"/>
      <c r="G55" s="152">
        <f t="shared" si="9"/>
        <v>4.5999999999999999E-2</v>
      </c>
      <c r="H55" s="152">
        <f t="shared" si="9"/>
        <v>0</v>
      </c>
      <c r="I55" s="153"/>
      <c r="J55" s="152">
        <f t="shared" si="8"/>
        <v>4.5999999999999999E-2</v>
      </c>
    </row>
    <row r="56" spans="1:10" ht="16.5" x14ac:dyDescent="0.25">
      <c r="A56" s="59" t="s">
        <v>199</v>
      </c>
      <c r="B56" s="152">
        <v>1.2010000000000001</v>
      </c>
      <c r="C56" s="152">
        <v>0.21099999999999999</v>
      </c>
      <c r="D56" s="153"/>
      <c r="E56" s="152">
        <f t="shared" si="7"/>
        <v>1.4120000000000001</v>
      </c>
      <c r="F56" s="62"/>
      <c r="G56" s="152">
        <f t="shared" si="9"/>
        <v>0</v>
      </c>
      <c r="H56" s="152">
        <f t="shared" si="9"/>
        <v>0</v>
      </c>
      <c r="I56" s="153"/>
      <c r="J56" s="152">
        <f t="shared" si="8"/>
        <v>0</v>
      </c>
    </row>
    <row r="57" spans="1:10" ht="16.5" x14ac:dyDescent="0.25">
      <c r="A57" s="59" t="s">
        <v>200</v>
      </c>
      <c r="B57" s="89">
        <v>-0.75</v>
      </c>
      <c r="C57" s="89">
        <v>0.157</v>
      </c>
      <c r="D57" s="153"/>
      <c r="E57" s="89">
        <f t="shared" si="7"/>
        <v>-0.59299999999999997</v>
      </c>
      <c r="F57" s="62"/>
      <c r="G57" s="89">
        <f t="shared" si="9"/>
        <v>0</v>
      </c>
      <c r="H57" s="89">
        <f t="shared" si="9"/>
        <v>0</v>
      </c>
      <c r="I57" s="153"/>
      <c r="J57" s="89">
        <f t="shared" si="8"/>
        <v>0</v>
      </c>
    </row>
    <row r="58" spans="1:10" ht="16.5" x14ac:dyDescent="0.25">
      <c r="A58" s="54" t="s">
        <v>201</v>
      </c>
      <c r="B58" s="66">
        <f>+B48+SUM(B51:B57)</f>
        <v>26.898000000000003</v>
      </c>
      <c r="C58" s="66">
        <f>+C48+SUM(C51:C57)</f>
        <v>36.056000000000004</v>
      </c>
      <c r="D58" s="149"/>
      <c r="E58" s="66">
        <f t="shared" si="7"/>
        <v>62.954000000000008</v>
      </c>
      <c r="F58" s="62"/>
      <c r="G58" s="66">
        <f>+G48+SUM(G51:G57)</f>
        <v>27.559000000000001</v>
      </c>
      <c r="H58" s="66">
        <f>+H48+SUM(H51:H57)</f>
        <v>28.791999999999994</v>
      </c>
      <c r="I58" s="149"/>
      <c r="J58" s="66">
        <f t="shared" si="8"/>
        <v>56.350999999999999</v>
      </c>
    </row>
    <row r="59" spans="1:10" ht="16.5" x14ac:dyDescent="0.25">
      <c r="A59" s="54" t="s">
        <v>202</v>
      </c>
      <c r="B59" s="90">
        <f>B58/'Revenue Metrics'!C25</f>
        <v>0.47359802799542217</v>
      </c>
      <c r="C59" s="90">
        <f>C58/'Revenue Metrics'!D25</f>
        <v>0.55630814805671702</v>
      </c>
      <c r="D59" s="182"/>
      <c r="E59" s="90">
        <f>E58/'Revenue Metrics'!F25</f>
        <v>0.51767975791066378</v>
      </c>
      <c r="F59" s="62"/>
      <c r="G59" s="90">
        <f>G58/'Revenue Metrics'!H25</f>
        <v>0.48819330038440417</v>
      </c>
      <c r="H59" s="90">
        <f>H58/'Revenue Metrics'!I25</f>
        <v>0.49268467975153574</v>
      </c>
      <c r="I59" s="182"/>
      <c r="J59" s="90">
        <f>J58/'Revenue Metrics'!K25</f>
        <v>0.49047784837670821</v>
      </c>
    </row>
  </sheetData>
  <mergeCells count="2">
    <mergeCell ref="B3:C3"/>
    <mergeCell ref="G3:H3"/>
  </mergeCells>
  <pageMargins left="0.25" right="0.25"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1D5D-0268-40B3-A662-41D0183B3BED}">
  <sheetPr>
    <tabColor rgb="FF0079FF"/>
    <pageSetUpPr fitToPage="1"/>
  </sheetPr>
  <dimension ref="A1:L126"/>
  <sheetViews>
    <sheetView zoomScale="65" zoomScaleNormal="65" zoomScaleSheetLayoutView="85" workbookViewId="0">
      <pane xSplit="1" ySplit="4" topLeftCell="B5" activePane="bottomRight" state="frozen"/>
      <selection pane="topRight"/>
      <selection pane="bottomLeft"/>
      <selection pane="bottomRight" activeCell="B5" sqref="B5"/>
    </sheetView>
  </sheetViews>
  <sheetFormatPr defaultColWidth="9.140625" defaultRowHeight="11.25" outlineLevelCol="1" x14ac:dyDescent="0.2"/>
  <cols>
    <col min="1" max="1" width="66.42578125" style="74" customWidth="1"/>
    <col min="2" max="3" width="20.7109375" style="47" customWidth="1"/>
    <col min="4" max="4" width="2" style="165" customWidth="1"/>
    <col min="5" max="5" width="20.7109375" style="47" hidden="1" customWidth="1" outlineLevel="1"/>
    <col min="6" max="6" width="3" style="47" hidden="1" customWidth="1" outlineLevel="1"/>
    <col min="7" max="7" width="20.7109375" style="47" customWidth="1" collapsed="1"/>
    <col min="8" max="8" width="20.7109375" style="47" customWidth="1"/>
    <col min="9" max="9" width="2" style="165" customWidth="1"/>
    <col min="10" max="10" width="20.7109375" style="47" customWidth="1"/>
    <col min="11" max="16384" width="9.140625" style="74"/>
  </cols>
  <sheetData>
    <row r="1" spans="1:12" s="47" customFormat="1" ht="18" x14ac:dyDescent="0.25">
      <c r="A1" s="5" t="s">
        <v>5</v>
      </c>
      <c r="D1" s="165"/>
      <c r="I1" s="165"/>
    </row>
    <row r="2" spans="1:12" s="47" customFormat="1" x14ac:dyDescent="0.2">
      <c r="A2" s="48"/>
      <c r="B2" s="48"/>
      <c r="C2" s="48"/>
      <c r="D2" s="184"/>
      <c r="E2" s="48"/>
      <c r="F2" s="48"/>
      <c r="G2" s="48"/>
      <c r="H2" s="48"/>
      <c r="I2" s="184"/>
      <c r="J2" s="48"/>
    </row>
    <row r="3" spans="1:12" s="7" customFormat="1" ht="30" customHeight="1" x14ac:dyDescent="0.25">
      <c r="A3" s="51"/>
      <c r="B3" s="307" t="s">
        <v>10</v>
      </c>
      <c r="C3" s="307"/>
      <c r="D3" s="166"/>
      <c r="E3" s="50" t="s">
        <v>257</v>
      </c>
      <c r="F3" s="156"/>
      <c r="G3" s="307" t="s">
        <v>10</v>
      </c>
      <c r="H3" s="307"/>
      <c r="I3" s="166"/>
      <c r="J3" s="50" t="s">
        <v>257</v>
      </c>
      <c r="K3" s="77"/>
      <c r="L3" s="77"/>
    </row>
    <row r="4" spans="1:12" s="7" customFormat="1" ht="30" customHeight="1" x14ac:dyDescent="0.25">
      <c r="A4" s="51" t="s">
        <v>13</v>
      </c>
      <c r="B4" s="52" t="s">
        <v>43</v>
      </c>
      <c r="C4" s="52" t="s">
        <v>258</v>
      </c>
      <c r="D4" s="167"/>
      <c r="E4" s="52" t="s">
        <v>258</v>
      </c>
      <c r="G4" s="52" t="s">
        <v>116</v>
      </c>
      <c r="H4" s="52" t="s">
        <v>259</v>
      </c>
      <c r="I4" s="167"/>
      <c r="J4" s="52" t="s">
        <v>259</v>
      </c>
      <c r="K4" s="77"/>
      <c r="L4" s="77"/>
    </row>
    <row r="5" spans="1:12" s="62" customFormat="1" ht="16.5" x14ac:dyDescent="0.25">
      <c r="A5" s="84"/>
      <c r="D5" s="151"/>
      <c r="I5" s="151"/>
    </row>
    <row r="6" spans="1:12" s="62" customFormat="1" ht="16.5" x14ac:dyDescent="0.25">
      <c r="A6" s="155" t="s">
        <v>82</v>
      </c>
      <c r="D6" s="151"/>
      <c r="I6" s="151"/>
    </row>
    <row r="7" spans="1:12" s="62" customFormat="1" ht="16.5" x14ac:dyDescent="0.25">
      <c r="A7" s="54" t="s">
        <v>83</v>
      </c>
      <c r="B7" s="66">
        <v>32.411999999999999</v>
      </c>
      <c r="C7" s="66">
        <v>30.148</v>
      </c>
      <c r="D7" s="149"/>
      <c r="E7" s="66">
        <f>+B7+C7</f>
        <v>62.56</v>
      </c>
      <c r="F7" s="66"/>
      <c r="G7" s="66">
        <v>29.148</v>
      </c>
      <c r="H7" s="66">
        <v>31.792000000000002</v>
      </c>
      <c r="I7" s="149"/>
      <c r="J7" s="66">
        <f>+G7+H7</f>
        <v>60.94</v>
      </c>
    </row>
    <row r="8" spans="1:12" s="62" customFormat="1" ht="16.5" x14ac:dyDescent="0.25">
      <c r="A8" s="54" t="s">
        <v>84</v>
      </c>
      <c r="B8" s="94">
        <v>0.17399999999999999</v>
      </c>
      <c r="C8" s="94">
        <v>0.14799999999999999</v>
      </c>
      <c r="D8" s="185"/>
      <c r="E8" s="94">
        <v>0.16</v>
      </c>
      <c r="F8" s="66"/>
      <c r="G8" s="94">
        <v>0.14499999999999999</v>
      </c>
      <c r="H8" s="94">
        <v>0.14799999999999999</v>
      </c>
      <c r="I8" s="185"/>
      <c r="J8" s="94">
        <v>0.14699999999999999</v>
      </c>
    </row>
    <row r="9" spans="1:12" s="62" customFormat="1" ht="16.5" x14ac:dyDescent="0.25">
      <c r="D9" s="151"/>
      <c r="I9" s="151"/>
    </row>
    <row r="10" spans="1:12" s="62" customFormat="1" ht="16.5" x14ac:dyDescent="0.25">
      <c r="A10" s="59" t="s">
        <v>91</v>
      </c>
      <c r="B10" s="60">
        <v>-1.173</v>
      </c>
      <c r="C10" s="60">
        <v>-1.496</v>
      </c>
      <c r="D10" s="168"/>
      <c r="E10" s="60">
        <f t="shared" ref="E10:E17" si="0">+B10+C10</f>
        <v>-2.669</v>
      </c>
      <c r="F10" s="66"/>
      <c r="G10" s="60">
        <v>-1.7729999999999999</v>
      </c>
      <c r="H10" s="60">
        <v>-2.0270000000000001</v>
      </c>
      <c r="I10" s="168"/>
      <c r="J10" s="60">
        <f t="shared" ref="J10:J17" si="1">+G10+H10</f>
        <v>-3.8</v>
      </c>
    </row>
    <row r="11" spans="1:12" s="62" customFormat="1" ht="16.5" x14ac:dyDescent="0.25">
      <c r="A11" s="59" t="s">
        <v>127</v>
      </c>
      <c r="B11" s="60">
        <v>-0.20100000000000001</v>
      </c>
      <c r="C11" s="60">
        <v>-0.02</v>
      </c>
      <c r="D11" s="168"/>
      <c r="E11" s="60">
        <f t="shared" si="0"/>
        <v>-0.221</v>
      </c>
      <c r="F11" s="66"/>
      <c r="G11" s="60">
        <v>-2.4E-2</v>
      </c>
      <c r="H11" s="60">
        <v>-5.6000000000000001E-2</v>
      </c>
      <c r="I11" s="168"/>
      <c r="J11" s="60">
        <f t="shared" si="1"/>
        <v>-0.08</v>
      </c>
    </row>
    <row r="12" spans="1:12" s="62" customFormat="1" ht="16.5" x14ac:dyDescent="0.25">
      <c r="A12" s="59" t="s">
        <v>92</v>
      </c>
      <c r="B12" s="92">
        <v>-0.92700000000000005</v>
      </c>
      <c r="C12" s="92">
        <v>-0.21299999999999999</v>
      </c>
      <c r="D12" s="153"/>
      <c r="E12" s="92">
        <f t="shared" si="0"/>
        <v>-1.1400000000000001</v>
      </c>
      <c r="G12" s="92">
        <v>-0.184</v>
      </c>
      <c r="H12" s="92">
        <v>-0.129</v>
      </c>
      <c r="I12" s="153"/>
      <c r="J12" s="92">
        <f t="shared" si="1"/>
        <v>-0.313</v>
      </c>
    </row>
    <row r="13" spans="1:12" s="62" customFormat="1" ht="16.5" x14ac:dyDescent="0.25">
      <c r="A13" s="59" t="s">
        <v>276</v>
      </c>
      <c r="B13" s="92">
        <v>0</v>
      </c>
      <c r="C13" s="92">
        <v>0</v>
      </c>
      <c r="D13" s="153"/>
      <c r="E13" s="92">
        <f t="shared" si="0"/>
        <v>0</v>
      </c>
      <c r="G13" s="92">
        <v>-0.45700000000000002</v>
      </c>
      <c r="H13" s="92">
        <v>-0.01</v>
      </c>
      <c r="I13" s="153"/>
      <c r="J13" s="92">
        <f t="shared" si="1"/>
        <v>-0.46700000000000003</v>
      </c>
    </row>
    <row r="14" spans="1:12" s="62" customFormat="1" ht="16.5" x14ac:dyDescent="0.25">
      <c r="A14" s="59" t="s">
        <v>167</v>
      </c>
      <c r="B14" s="152">
        <v>0</v>
      </c>
      <c r="C14" s="152">
        <v>0</v>
      </c>
      <c r="D14" s="153"/>
      <c r="E14" s="152">
        <f t="shared" si="0"/>
        <v>0</v>
      </c>
      <c r="F14" s="151"/>
      <c r="G14" s="152">
        <v>0</v>
      </c>
      <c r="H14" s="152">
        <v>0</v>
      </c>
      <c r="I14" s="153"/>
      <c r="J14" s="152">
        <f t="shared" si="1"/>
        <v>0</v>
      </c>
    </row>
    <row r="15" spans="1:12" s="62" customFormat="1" ht="16.5" x14ac:dyDescent="0.25">
      <c r="A15" s="59" t="s">
        <v>168</v>
      </c>
      <c r="B15" s="152">
        <v>-4.5209999999999999</v>
      </c>
      <c r="C15" s="152">
        <v>-3.9729999999999999</v>
      </c>
      <c r="D15" s="153"/>
      <c r="E15" s="152">
        <f t="shared" si="0"/>
        <v>-8.4939999999999998</v>
      </c>
      <c r="G15" s="152">
        <v>0</v>
      </c>
      <c r="H15" s="152">
        <v>0</v>
      </c>
      <c r="I15" s="153"/>
      <c r="J15" s="152">
        <f t="shared" si="1"/>
        <v>0</v>
      </c>
    </row>
    <row r="16" spans="1:12" s="62" customFormat="1" ht="16.5" x14ac:dyDescent="0.25">
      <c r="A16" s="59" t="s">
        <v>169</v>
      </c>
      <c r="B16" s="89">
        <v>2.202</v>
      </c>
      <c r="C16" s="89">
        <v>1.829</v>
      </c>
      <c r="D16" s="153"/>
      <c r="E16" s="89">
        <f t="shared" si="0"/>
        <v>4.0309999999999997</v>
      </c>
      <c r="G16" s="89">
        <v>0</v>
      </c>
      <c r="H16" s="89">
        <v>0</v>
      </c>
      <c r="I16" s="153"/>
      <c r="J16" s="89">
        <f t="shared" si="1"/>
        <v>0</v>
      </c>
    </row>
    <row r="17" spans="1:10" s="62" customFormat="1" ht="16.5" x14ac:dyDescent="0.25">
      <c r="A17" s="95" t="s">
        <v>170</v>
      </c>
      <c r="B17" s="96">
        <f>SUM(B10:B16)+B7</f>
        <v>27.791999999999998</v>
      </c>
      <c r="C17" s="96">
        <f>SUM(C10:C16)+C7</f>
        <v>26.274999999999999</v>
      </c>
      <c r="D17" s="186"/>
      <c r="E17" s="96">
        <f t="shared" si="0"/>
        <v>54.066999999999993</v>
      </c>
      <c r="F17" s="96"/>
      <c r="G17" s="96">
        <f>SUM(G10:G16)+G7</f>
        <v>26.71</v>
      </c>
      <c r="H17" s="96">
        <f>SUM(H10:H16)+H7</f>
        <v>29.57</v>
      </c>
      <c r="I17" s="186"/>
      <c r="J17" s="96">
        <f t="shared" si="1"/>
        <v>56.28</v>
      </c>
    </row>
    <row r="18" spans="1:10" s="62" customFormat="1" ht="16.5" x14ac:dyDescent="0.25">
      <c r="A18" s="54" t="s">
        <v>85</v>
      </c>
      <c r="B18" s="94">
        <v>0.14699999999999999</v>
      </c>
      <c r="C18" s="94">
        <v>0.127</v>
      </c>
      <c r="D18" s="185"/>
      <c r="E18" s="94">
        <v>0.13600000000000001</v>
      </c>
      <c r="G18" s="94">
        <v>0.13200000000000001</v>
      </c>
      <c r="H18" s="94">
        <v>0.13700000000000001</v>
      </c>
      <c r="I18" s="185"/>
      <c r="J18" s="94">
        <v>0.13500000000000001</v>
      </c>
    </row>
    <row r="19" spans="1:10" s="62" customFormat="1" ht="16.5" x14ac:dyDescent="0.25">
      <c r="A19" s="95"/>
      <c r="B19" s="66"/>
      <c r="C19" s="66"/>
      <c r="D19" s="149"/>
      <c r="E19" s="66"/>
      <c r="G19" s="66"/>
      <c r="H19" s="66"/>
      <c r="I19" s="149"/>
      <c r="J19" s="66"/>
    </row>
    <row r="20" spans="1:10" s="62" customFormat="1" ht="16.5" x14ac:dyDescent="0.25">
      <c r="D20" s="151"/>
      <c r="I20" s="151"/>
    </row>
    <row r="21" spans="1:10" s="62" customFormat="1" ht="16.5" x14ac:dyDescent="0.25">
      <c r="A21" s="84" t="s">
        <v>86</v>
      </c>
      <c r="D21" s="151"/>
      <c r="I21" s="151"/>
    </row>
    <row r="22" spans="1:10" s="62" customFormat="1" ht="16.5" x14ac:dyDescent="0.25">
      <c r="A22" s="95" t="s">
        <v>87</v>
      </c>
      <c r="B22" s="66">
        <v>76.826999999999998</v>
      </c>
      <c r="C22" s="66">
        <v>77.739000000000004</v>
      </c>
      <c r="D22" s="149"/>
      <c r="E22" s="66">
        <f>+B22+C22</f>
        <v>154.566</v>
      </c>
      <c r="F22" s="66"/>
      <c r="G22" s="66">
        <v>87.646000000000001</v>
      </c>
      <c r="H22" s="66">
        <v>91.376000000000005</v>
      </c>
      <c r="I22" s="149"/>
      <c r="J22" s="66">
        <f>+G22+H22</f>
        <v>179.02199999999999</v>
      </c>
    </row>
    <row r="23" spans="1:10" s="62" customFormat="1" ht="16.5" x14ac:dyDescent="0.25">
      <c r="A23" s="54" t="s">
        <v>84</v>
      </c>
      <c r="B23" s="94">
        <v>0.41299999999999998</v>
      </c>
      <c r="C23" s="94">
        <v>0.38100000000000001</v>
      </c>
      <c r="D23" s="185"/>
      <c r="E23" s="94">
        <v>0.39600000000000002</v>
      </c>
      <c r="F23" s="66"/>
      <c r="G23" s="94">
        <v>0.436</v>
      </c>
      <c r="H23" s="94">
        <v>0.42599999999999999</v>
      </c>
      <c r="I23" s="185"/>
      <c r="J23" s="94">
        <v>0.43099999999999999</v>
      </c>
    </row>
    <row r="24" spans="1:10" s="62" customFormat="1" ht="16.5" x14ac:dyDescent="0.25">
      <c r="B24" s="97"/>
      <c r="C24" s="97"/>
      <c r="D24" s="187"/>
      <c r="E24" s="97"/>
      <c r="G24" s="97"/>
      <c r="H24" s="97"/>
      <c r="I24" s="187"/>
      <c r="J24" s="97"/>
    </row>
    <row r="25" spans="1:10" s="62" customFormat="1" ht="16.5" x14ac:dyDescent="0.25">
      <c r="A25" s="59" t="s">
        <v>91</v>
      </c>
      <c r="B25" s="60">
        <v>-8.968</v>
      </c>
      <c r="C25" s="60">
        <v>-10.676</v>
      </c>
      <c r="D25" s="168"/>
      <c r="E25" s="60">
        <f t="shared" ref="E25:E31" si="2">+B25+C25</f>
        <v>-19.643999999999998</v>
      </c>
      <c r="F25" s="66"/>
      <c r="G25" s="60">
        <v>-13.366</v>
      </c>
      <c r="H25" s="60">
        <v>-14.64</v>
      </c>
      <c r="I25" s="168"/>
      <c r="J25" s="60">
        <f t="shared" ref="J25:J31" si="3">+G25+H25</f>
        <v>-28.006</v>
      </c>
    </row>
    <row r="26" spans="1:10" s="62" customFormat="1" ht="16.5" x14ac:dyDescent="0.25">
      <c r="A26" s="59" t="s">
        <v>249</v>
      </c>
      <c r="B26" s="60">
        <v>3.7429999999999999</v>
      </c>
      <c r="C26" s="60">
        <v>-3.141</v>
      </c>
      <c r="D26" s="168"/>
      <c r="E26" s="60">
        <f t="shared" si="2"/>
        <v>0.60199999999999987</v>
      </c>
      <c r="F26" s="66"/>
      <c r="G26" s="60">
        <v>-1.6439999999999999</v>
      </c>
      <c r="H26" s="60">
        <v>-3.343</v>
      </c>
      <c r="I26" s="168"/>
      <c r="J26" s="60">
        <f t="shared" si="3"/>
        <v>-4.9870000000000001</v>
      </c>
    </row>
    <row r="27" spans="1:10" s="62" customFormat="1" ht="16.5" x14ac:dyDescent="0.25">
      <c r="A27" s="59" t="s">
        <v>92</v>
      </c>
      <c r="B27" s="60">
        <v>-2.0179999999999998</v>
      </c>
      <c r="C27" s="60">
        <v>-0.49</v>
      </c>
      <c r="D27" s="168"/>
      <c r="E27" s="60">
        <f t="shared" si="2"/>
        <v>-2.508</v>
      </c>
      <c r="F27" s="66"/>
      <c r="G27" s="60">
        <v>-0.60899999999999999</v>
      </c>
      <c r="H27" s="60">
        <v>-1.9139999999999999</v>
      </c>
      <c r="I27" s="168"/>
      <c r="J27" s="60">
        <f t="shared" si="3"/>
        <v>-2.5229999999999997</v>
      </c>
    </row>
    <row r="28" spans="1:10" s="62" customFormat="1" ht="16.5" x14ac:dyDescent="0.25">
      <c r="A28" s="59" t="s">
        <v>276</v>
      </c>
      <c r="B28" s="60">
        <v>0</v>
      </c>
      <c r="C28" s="60">
        <v>0</v>
      </c>
      <c r="D28" s="168"/>
      <c r="E28" s="60">
        <f t="shared" si="2"/>
        <v>0</v>
      </c>
      <c r="F28" s="66"/>
      <c r="G28" s="60">
        <v>-5.5270000000000001</v>
      </c>
      <c r="H28" s="60">
        <v>-3.2090000000000001</v>
      </c>
      <c r="I28" s="168"/>
      <c r="J28" s="60">
        <f t="shared" si="3"/>
        <v>-8.7360000000000007</v>
      </c>
    </row>
    <row r="29" spans="1:10" s="62" customFormat="1" ht="16.5" x14ac:dyDescent="0.25">
      <c r="A29" s="59" t="s">
        <v>167</v>
      </c>
      <c r="B29" s="60">
        <v>-0.10100000000000001</v>
      </c>
      <c r="C29" s="60">
        <v>0.88900000000000001</v>
      </c>
      <c r="D29" s="168"/>
      <c r="E29" s="60">
        <f t="shared" si="2"/>
        <v>0.78800000000000003</v>
      </c>
      <c r="F29" s="66"/>
      <c r="G29" s="60">
        <v>-4.3999999999999997E-2</v>
      </c>
      <c r="H29" s="60">
        <v>-0.60499999999999998</v>
      </c>
      <c r="I29" s="168"/>
      <c r="J29" s="60">
        <f t="shared" si="3"/>
        <v>-0.64900000000000002</v>
      </c>
    </row>
    <row r="30" spans="1:10" s="62" customFormat="1" ht="16.5" x14ac:dyDescent="0.25">
      <c r="A30" s="59" t="s">
        <v>168</v>
      </c>
      <c r="B30" s="152">
        <v>-7.5659999999999998</v>
      </c>
      <c r="C30" s="152">
        <v>-6.2210000000000001</v>
      </c>
      <c r="D30" s="153"/>
      <c r="E30" s="152">
        <f t="shared" si="2"/>
        <v>-13.786999999999999</v>
      </c>
      <c r="F30" s="151"/>
      <c r="G30" s="152">
        <v>0</v>
      </c>
      <c r="H30" s="152">
        <v>0</v>
      </c>
      <c r="I30" s="153"/>
      <c r="J30" s="152">
        <f t="shared" si="3"/>
        <v>0</v>
      </c>
    </row>
    <row r="31" spans="1:10" s="62" customFormat="1" ht="16.5" x14ac:dyDescent="0.25">
      <c r="A31" s="59" t="s">
        <v>169</v>
      </c>
      <c r="B31" s="89">
        <v>-1.3540000000000001</v>
      </c>
      <c r="C31" s="89">
        <v>-1.6930000000000001</v>
      </c>
      <c r="D31" s="153"/>
      <c r="E31" s="89">
        <f t="shared" si="2"/>
        <v>-3.0470000000000002</v>
      </c>
      <c r="G31" s="89">
        <v>0</v>
      </c>
      <c r="H31" s="89">
        <v>0</v>
      </c>
      <c r="I31" s="153"/>
      <c r="J31" s="89">
        <f t="shared" si="3"/>
        <v>0</v>
      </c>
    </row>
    <row r="32" spans="1:10" s="62" customFormat="1" ht="16.5" x14ac:dyDescent="0.25">
      <c r="A32" s="95" t="s">
        <v>171</v>
      </c>
      <c r="B32" s="96">
        <f>SUM(B25:B31)+B22</f>
        <v>60.563000000000002</v>
      </c>
      <c r="C32" s="96">
        <f>SUM(C25:C31)+C22</f>
        <v>56.406999999999996</v>
      </c>
      <c r="D32" s="186"/>
      <c r="E32" s="96">
        <f>SUM(E25:E31)+E22</f>
        <v>116.97000000000001</v>
      </c>
      <c r="G32" s="96">
        <f>SUM(G25:G31)+G22</f>
        <v>66.456000000000003</v>
      </c>
      <c r="H32" s="96">
        <f>SUM(H25:H31)+H22</f>
        <v>67.665000000000006</v>
      </c>
      <c r="I32" s="186"/>
      <c r="J32" s="96">
        <f>SUM(J25:J31)+J22</f>
        <v>134.12099999999998</v>
      </c>
    </row>
    <row r="33" spans="1:10" s="62" customFormat="1" ht="16.5" x14ac:dyDescent="0.25">
      <c r="A33" s="54" t="s">
        <v>85</v>
      </c>
      <c r="B33" s="94">
        <v>0.32</v>
      </c>
      <c r="C33" s="94">
        <v>0.27200000000000002</v>
      </c>
      <c r="D33" s="185"/>
      <c r="E33" s="94">
        <v>0.29499999999999998</v>
      </c>
      <c r="G33" s="94">
        <v>0.32900000000000001</v>
      </c>
      <c r="H33" s="94">
        <v>0.314</v>
      </c>
      <c r="I33" s="185"/>
      <c r="J33" s="94">
        <v>0.32100000000000001</v>
      </c>
    </row>
    <row r="34" spans="1:10" s="62" customFormat="1" ht="16.5" x14ac:dyDescent="0.25">
      <c r="A34" s="95"/>
      <c r="B34" s="66"/>
      <c r="C34" s="66"/>
      <c r="D34" s="149"/>
      <c r="E34" s="66"/>
      <c r="G34" s="66"/>
      <c r="H34" s="66"/>
      <c r="I34" s="149"/>
      <c r="J34" s="66"/>
    </row>
    <row r="35" spans="1:10" s="47" customFormat="1" x14ac:dyDescent="0.2">
      <c r="D35" s="165"/>
      <c r="I35" s="165"/>
    </row>
    <row r="36" spans="1:10" s="47" customFormat="1" x14ac:dyDescent="0.2">
      <c r="D36" s="165"/>
      <c r="I36" s="165"/>
    </row>
    <row r="37" spans="1:10" s="47" customFormat="1" x14ac:dyDescent="0.2">
      <c r="D37" s="165"/>
      <c r="I37" s="165"/>
    </row>
    <row r="38" spans="1:10" s="47" customFormat="1" x14ac:dyDescent="0.2">
      <c r="D38" s="165"/>
      <c r="I38" s="165"/>
    </row>
    <row r="39" spans="1:10" s="47" customFormat="1" x14ac:dyDescent="0.2">
      <c r="D39" s="165"/>
      <c r="I39" s="165"/>
    </row>
    <row r="40" spans="1:10" s="47" customFormat="1" x14ac:dyDescent="0.2">
      <c r="D40" s="165"/>
      <c r="I40" s="165"/>
    </row>
    <row r="41" spans="1:10" s="47" customFormat="1" x14ac:dyDescent="0.2">
      <c r="D41" s="165"/>
      <c r="I41" s="165"/>
    </row>
    <row r="42" spans="1:10" s="47" customFormat="1" x14ac:dyDescent="0.2">
      <c r="D42" s="165"/>
      <c r="I42" s="165"/>
    </row>
    <row r="43" spans="1:10" s="47" customFormat="1" x14ac:dyDescent="0.2">
      <c r="D43" s="165"/>
      <c r="I43" s="165"/>
    </row>
    <row r="44" spans="1:10" s="47" customFormat="1" x14ac:dyDescent="0.2">
      <c r="D44" s="165"/>
      <c r="I44" s="165"/>
    </row>
    <row r="45" spans="1:10" s="47" customFormat="1" x14ac:dyDescent="0.2">
      <c r="D45" s="165"/>
      <c r="I45" s="165"/>
    </row>
    <row r="46" spans="1:10" s="47" customFormat="1" x14ac:dyDescent="0.2">
      <c r="D46" s="165"/>
      <c r="I46" s="165"/>
    </row>
    <row r="47" spans="1:10" s="47" customFormat="1" x14ac:dyDescent="0.2">
      <c r="D47" s="165"/>
      <c r="I47" s="165"/>
    </row>
    <row r="48" spans="1:10" s="47" customFormat="1" x14ac:dyDescent="0.2">
      <c r="D48" s="165"/>
      <c r="I48" s="165"/>
    </row>
    <row r="49" spans="4:9" s="47" customFormat="1" x14ac:dyDescent="0.2">
      <c r="D49" s="165"/>
      <c r="I49" s="165"/>
    </row>
    <row r="50" spans="4:9" s="47" customFormat="1" x14ac:dyDescent="0.2">
      <c r="D50" s="165"/>
      <c r="I50" s="165"/>
    </row>
    <row r="51" spans="4:9" s="47" customFormat="1" x14ac:dyDescent="0.2">
      <c r="D51" s="165"/>
      <c r="I51" s="165"/>
    </row>
    <row r="52" spans="4:9" s="47" customFormat="1" x14ac:dyDescent="0.2">
      <c r="D52" s="165"/>
      <c r="I52" s="165"/>
    </row>
    <row r="53" spans="4:9" s="47" customFormat="1" x14ac:dyDescent="0.2">
      <c r="D53" s="165"/>
      <c r="I53" s="165"/>
    </row>
    <row r="54" spans="4:9" s="47" customFormat="1" x14ac:dyDescent="0.2">
      <c r="D54" s="165"/>
      <c r="I54" s="165"/>
    </row>
    <row r="55" spans="4:9" s="47" customFormat="1" x14ac:dyDescent="0.2">
      <c r="D55" s="165"/>
      <c r="I55" s="165"/>
    </row>
    <row r="56" spans="4:9" s="47" customFormat="1" x14ac:dyDescent="0.2">
      <c r="D56" s="165"/>
      <c r="I56" s="165"/>
    </row>
    <row r="57" spans="4:9" s="47" customFormat="1" x14ac:dyDescent="0.2">
      <c r="D57" s="165"/>
      <c r="I57" s="165"/>
    </row>
    <row r="58" spans="4:9" s="47" customFormat="1" x14ac:dyDescent="0.2">
      <c r="D58" s="165"/>
      <c r="I58" s="165"/>
    </row>
    <row r="59" spans="4:9" s="47" customFormat="1" x14ac:dyDescent="0.2">
      <c r="D59" s="165"/>
      <c r="I59" s="165"/>
    </row>
    <row r="60" spans="4:9" s="47" customFormat="1" x14ac:dyDescent="0.2">
      <c r="D60" s="165"/>
      <c r="I60" s="165"/>
    </row>
    <row r="61" spans="4:9" s="47" customFormat="1" x14ac:dyDescent="0.2">
      <c r="D61" s="165"/>
      <c r="I61" s="165"/>
    </row>
    <row r="62" spans="4:9" s="47" customFormat="1" x14ac:dyDescent="0.2">
      <c r="D62" s="165"/>
      <c r="I62" s="165"/>
    </row>
    <row r="63" spans="4:9" s="47" customFormat="1" x14ac:dyDescent="0.2">
      <c r="D63" s="165"/>
      <c r="I63" s="165"/>
    </row>
    <row r="64" spans="4:9" s="47" customFormat="1" x14ac:dyDescent="0.2">
      <c r="D64" s="165"/>
      <c r="I64" s="165"/>
    </row>
    <row r="65" spans="4:9" s="47" customFormat="1" x14ac:dyDescent="0.2">
      <c r="D65" s="165"/>
      <c r="I65" s="165"/>
    </row>
    <row r="66" spans="4:9" s="47" customFormat="1" x14ac:dyDescent="0.2">
      <c r="D66" s="165"/>
      <c r="I66" s="165"/>
    </row>
    <row r="67" spans="4:9" s="47" customFormat="1" x14ac:dyDescent="0.2">
      <c r="D67" s="165"/>
      <c r="I67" s="165"/>
    </row>
    <row r="68" spans="4:9" s="47" customFormat="1" x14ac:dyDescent="0.2">
      <c r="D68" s="165"/>
      <c r="I68" s="165"/>
    </row>
    <row r="69" spans="4:9" s="47" customFormat="1" x14ac:dyDescent="0.2">
      <c r="D69" s="165"/>
      <c r="I69" s="165"/>
    </row>
    <row r="70" spans="4:9" s="47" customFormat="1" x14ac:dyDescent="0.2">
      <c r="D70" s="165"/>
      <c r="I70" s="165"/>
    </row>
    <row r="71" spans="4:9" s="47" customFormat="1" x14ac:dyDescent="0.2">
      <c r="D71" s="165"/>
      <c r="I71" s="165"/>
    </row>
    <row r="72" spans="4:9" s="47" customFormat="1" x14ac:dyDescent="0.2">
      <c r="D72" s="165"/>
      <c r="I72" s="165"/>
    </row>
    <row r="73" spans="4:9" s="47" customFormat="1" x14ac:dyDescent="0.2">
      <c r="D73" s="165"/>
      <c r="I73" s="165"/>
    </row>
    <row r="74" spans="4:9" s="47" customFormat="1" x14ac:dyDescent="0.2">
      <c r="D74" s="165"/>
      <c r="I74" s="165"/>
    </row>
    <row r="75" spans="4:9" s="47" customFormat="1" x14ac:dyDescent="0.2">
      <c r="D75" s="165"/>
      <c r="I75" s="165"/>
    </row>
    <row r="76" spans="4:9" s="47" customFormat="1" x14ac:dyDescent="0.2">
      <c r="D76" s="165"/>
      <c r="I76" s="165"/>
    </row>
    <row r="77" spans="4:9" s="47" customFormat="1" x14ac:dyDescent="0.2">
      <c r="D77" s="165"/>
      <c r="I77" s="165"/>
    </row>
    <row r="78" spans="4:9" s="47" customFormat="1" x14ac:dyDescent="0.2">
      <c r="D78" s="165"/>
      <c r="I78" s="165"/>
    </row>
    <row r="79" spans="4:9" s="47" customFormat="1" x14ac:dyDescent="0.2">
      <c r="D79" s="165"/>
      <c r="I79" s="165"/>
    </row>
    <row r="80" spans="4:9" s="47" customFormat="1" x14ac:dyDescent="0.2">
      <c r="D80" s="165"/>
      <c r="I80" s="165"/>
    </row>
    <row r="81" spans="4:9" s="47" customFormat="1" x14ac:dyDescent="0.2">
      <c r="D81" s="165"/>
      <c r="I81" s="165"/>
    </row>
    <row r="82" spans="4:9" s="47" customFormat="1" x14ac:dyDescent="0.2">
      <c r="D82" s="165"/>
      <c r="I82" s="165"/>
    </row>
    <row r="83" spans="4:9" s="47" customFormat="1" x14ac:dyDescent="0.2">
      <c r="D83" s="165"/>
      <c r="I83" s="165"/>
    </row>
    <row r="84" spans="4:9" s="47" customFormat="1" x14ac:dyDescent="0.2">
      <c r="D84" s="165"/>
      <c r="I84" s="165"/>
    </row>
    <row r="85" spans="4:9" s="47" customFormat="1" x14ac:dyDescent="0.2">
      <c r="D85" s="165"/>
      <c r="I85" s="165"/>
    </row>
    <row r="86" spans="4:9" s="47" customFormat="1" x14ac:dyDescent="0.2">
      <c r="D86" s="165"/>
      <c r="I86" s="165"/>
    </row>
    <row r="87" spans="4:9" s="47" customFormat="1" x14ac:dyDescent="0.2">
      <c r="D87" s="165"/>
      <c r="I87" s="165"/>
    </row>
    <row r="88" spans="4:9" s="47" customFormat="1" x14ac:dyDescent="0.2">
      <c r="D88" s="165"/>
      <c r="I88" s="165"/>
    </row>
    <row r="89" spans="4:9" s="47" customFormat="1" x14ac:dyDescent="0.2">
      <c r="D89" s="165"/>
      <c r="I89" s="165"/>
    </row>
    <row r="90" spans="4:9" s="47" customFormat="1" x14ac:dyDescent="0.2">
      <c r="D90" s="165"/>
      <c r="I90" s="165"/>
    </row>
    <row r="91" spans="4:9" s="47" customFormat="1" x14ac:dyDescent="0.2">
      <c r="D91" s="165"/>
      <c r="I91" s="165"/>
    </row>
    <row r="92" spans="4:9" s="47" customFormat="1" x14ac:dyDescent="0.2">
      <c r="D92" s="165"/>
      <c r="I92" s="165"/>
    </row>
    <row r="93" spans="4:9" s="47" customFormat="1" x14ac:dyDescent="0.2">
      <c r="D93" s="165"/>
      <c r="I93" s="165"/>
    </row>
    <row r="94" spans="4:9" s="47" customFormat="1" x14ac:dyDescent="0.2">
      <c r="D94" s="165"/>
      <c r="I94" s="165"/>
    </row>
    <row r="95" spans="4:9" s="47" customFormat="1" x14ac:dyDescent="0.2">
      <c r="D95" s="165"/>
      <c r="I95" s="165"/>
    </row>
    <row r="96" spans="4:9" s="47" customFormat="1" x14ac:dyDescent="0.2">
      <c r="D96" s="165"/>
      <c r="I96" s="165"/>
    </row>
    <row r="97" spans="4:9" s="47" customFormat="1" x14ac:dyDescent="0.2">
      <c r="D97" s="165"/>
      <c r="I97" s="165"/>
    </row>
    <row r="98" spans="4:9" s="47" customFormat="1" x14ac:dyDescent="0.2">
      <c r="D98" s="165"/>
      <c r="I98" s="165"/>
    </row>
    <row r="99" spans="4:9" s="47" customFormat="1" x14ac:dyDescent="0.2">
      <c r="D99" s="165"/>
      <c r="I99" s="165"/>
    </row>
    <row r="100" spans="4:9" s="47" customFormat="1" x14ac:dyDescent="0.2">
      <c r="D100" s="165"/>
      <c r="I100" s="165"/>
    </row>
    <row r="101" spans="4:9" s="47" customFormat="1" x14ac:dyDescent="0.2">
      <c r="D101" s="165"/>
      <c r="I101" s="165"/>
    </row>
    <row r="102" spans="4:9" s="47" customFormat="1" x14ac:dyDescent="0.2">
      <c r="D102" s="165"/>
      <c r="I102" s="165"/>
    </row>
    <row r="103" spans="4:9" s="47" customFormat="1" x14ac:dyDescent="0.2">
      <c r="D103" s="165"/>
      <c r="I103" s="165"/>
    </row>
    <row r="104" spans="4:9" s="47" customFormat="1" x14ac:dyDescent="0.2">
      <c r="D104" s="165"/>
      <c r="I104" s="165"/>
    </row>
    <row r="105" spans="4:9" s="47" customFormat="1" x14ac:dyDescent="0.2">
      <c r="D105" s="165"/>
      <c r="I105" s="165"/>
    </row>
    <row r="106" spans="4:9" s="47" customFormat="1" x14ac:dyDescent="0.2">
      <c r="D106" s="165"/>
      <c r="I106" s="165"/>
    </row>
    <row r="107" spans="4:9" s="47" customFormat="1" x14ac:dyDescent="0.2">
      <c r="D107" s="165"/>
      <c r="I107" s="165"/>
    </row>
    <row r="108" spans="4:9" s="47" customFormat="1" x14ac:dyDescent="0.2">
      <c r="D108" s="165"/>
      <c r="I108" s="165"/>
    </row>
    <row r="109" spans="4:9" s="47" customFormat="1" x14ac:dyDescent="0.2">
      <c r="D109" s="165"/>
      <c r="I109" s="165"/>
    </row>
    <row r="110" spans="4:9" s="47" customFormat="1" x14ac:dyDescent="0.2">
      <c r="D110" s="165"/>
      <c r="I110" s="165"/>
    </row>
    <row r="111" spans="4:9" s="47" customFormat="1" x14ac:dyDescent="0.2">
      <c r="D111" s="165"/>
      <c r="I111" s="165"/>
    </row>
    <row r="112" spans="4:9" s="47" customFormat="1" x14ac:dyDescent="0.2">
      <c r="D112" s="165"/>
      <c r="I112" s="165"/>
    </row>
    <row r="113" spans="4:9" s="47" customFormat="1" x14ac:dyDescent="0.2">
      <c r="D113" s="165"/>
      <c r="I113" s="165"/>
    </row>
    <row r="114" spans="4:9" s="47" customFormat="1" x14ac:dyDescent="0.2">
      <c r="D114" s="165"/>
      <c r="I114" s="165"/>
    </row>
    <row r="115" spans="4:9" s="47" customFormat="1" x14ac:dyDescent="0.2">
      <c r="D115" s="165"/>
      <c r="I115" s="165"/>
    </row>
    <row r="116" spans="4:9" s="47" customFormat="1" x14ac:dyDescent="0.2">
      <c r="D116" s="165"/>
      <c r="I116" s="165"/>
    </row>
    <row r="117" spans="4:9" s="47" customFormat="1" x14ac:dyDescent="0.2">
      <c r="D117" s="165"/>
      <c r="I117" s="165"/>
    </row>
    <row r="118" spans="4:9" s="47" customFormat="1" x14ac:dyDescent="0.2">
      <c r="D118" s="165"/>
      <c r="I118" s="165"/>
    </row>
    <row r="119" spans="4:9" s="47" customFormat="1" x14ac:dyDescent="0.2">
      <c r="D119" s="165"/>
      <c r="I119" s="165"/>
    </row>
    <row r="120" spans="4:9" s="47" customFormat="1" x14ac:dyDescent="0.2">
      <c r="D120" s="165"/>
      <c r="I120" s="165"/>
    </row>
    <row r="121" spans="4:9" s="47" customFormat="1" x14ac:dyDescent="0.2">
      <c r="D121" s="165"/>
      <c r="I121" s="165"/>
    </row>
    <row r="122" spans="4:9" s="47" customFormat="1" x14ac:dyDescent="0.2">
      <c r="D122" s="165"/>
      <c r="I122" s="165"/>
    </row>
    <row r="123" spans="4:9" s="47" customFormat="1" x14ac:dyDescent="0.2">
      <c r="D123" s="165"/>
      <c r="I123" s="165"/>
    </row>
    <row r="124" spans="4:9" s="47" customFormat="1" x14ac:dyDescent="0.2">
      <c r="D124" s="165"/>
      <c r="I124" s="165"/>
    </row>
    <row r="125" spans="4:9" s="47" customFormat="1" x14ac:dyDescent="0.2">
      <c r="D125" s="165"/>
      <c r="I125" s="165"/>
    </row>
    <row r="126" spans="4:9" s="47" customFormat="1" x14ac:dyDescent="0.2">
      <c r="D126" s="165"/>
      <c r="I126" s="165"/>
    </row>
  </sheetData>
  <mergeCells count="2">
    <mergeCell ref="B3:C3"/>
    <mergeCell ref="G3:H3"/>
  </mergeCells>
  <pageMargins left="0.25" right="0.25"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7A653-4632-4C83-9F0A-334844EA77D4}">
  <sheetPr>
    <tabColor rgb="FF0079FF"/>
    <pageSetUpPr fitToPage="1"/>
  </sheetPr>
  <dimension ref="A1:U114"/>
  <sheetViews>
    <sheetView zoomScale="65" zoomScaleNormal="65" zoomScaleSheetLayoutView="85" workbookViewId="0">
      <pane xSplit="1" ySplit="4" topLeftCell="B5" activePane="bottomRight" state="frozen"/>
      <selection activeCell="B68" sqref="B68"/>
      <selection pane="topRight" activeCell="B68" sqref="B68"/>
      <selection pane="bottomLeft" activeCell="B68" sqref="B68"/>
      <selection pane="bottomRight" activeCell="B5" sqref="B5"/>
    </sheetView>
  </sheetViews>
  <sheetFormatPr defaultColWidth="9.140625" defaultRowHeight="11.25" outlineLevelCol="1" x14ac:dyDescent="0.2"/>
  <cols>
    <col min="1" max="1" width="69.28515625" style="74" customWidth="1"/>
    <col min="2" max="3" width="20.7109375" style="47" customWidth="1"/>
    <col min="4" max="4" width="1.85546875" style="165" customWidth="1"/>
    <col min="5" max="5" width="20.7109375" style="47" hidden="1" customWidth="1" outlineLevel="1"/>
    <col min="6" max="6" width="4.7109375" style="47" hidden="1" customWidth="1" outlineLevel="1"/>
    <col min="7" max="7" width="20.7109375" style="47" customWidth="1" collapsed="1"/>
    <col min="8" max="8" width="21.42578125" style="47" customWidth="1"/>
    <col min="9" max="9" width="1.7109375" style="165" customWidth="1"/>
    <col min="10" max="10" width="20.7109375" style="47" customWidth="1"/>
    <col min="11" max="21" width="12" style="47" customWidth="1"/>
    <col min="22" max="16384" width="9.140625" style="47"/>
  </cols>
  <sheetData>
    <row r="1" spans="1:21" ht="18" x14ac:dyDescent="0.25">
      <c r="A1" s="5" t="s">
        <v>178</v>
      </c>
    </row>
    <row r="2" spans="1:21" x14ac:dyDescent="0.2">
      <c r="A2" s="48"/>
      <c r="B2" s="48"/>
      <c r="C2" s="48"/>
      <c r="D2" s="184"/>
      <c r="E2" s="48"/>
      <c r="F2" s="48"/>
      <c r="G2" s="48"/>
      <c r="H2" s="48"/>
      <c r="I2" s="184"/>
      <c r="J2" s="48"/>
      <c r="K2" s="48"/>
      <c r="L2" s="48"/>
      <c r="M2" s="48"/>
      <c r="N2" s="48"/>
      <c r="O2" s="48"/>
      <c r="P2" s="48"/>
      <c r="Q2" s="48"/>
      <c r="R2" s="48"/>
      <c r="S2" s="48"/>
      <c r="T2" s="48"/>
      <c r="U2" s="48"/>
    </row>
    <row r="3" spans="1:21" s="7" customFormat="1" ht="30" customHeight="1" x14ac:dyDescent="0.25">
      <c r="A3" s="51"/>
      <c r="B3" s="307" t="s">
        <v>10</v>
      </c>
      <c r="C3" s="307"/>
      <c r="D3" s="166"/>
      <c r="E3" s="50" t="s">
        <v>257</v>
      </c>
      <c r="F3" s="156"/>
      <c r="G3" s="307" t="s">
        <v>10</v>
      </c>
      <c r="H3" s="307"/>
      <c r="I3" s="166"/>
      <c r="J3" s="50" t="s">
        <v>257</v>
      </c>
      <c r="K3" s="77"/>
    </row>
    <row r="4" spans="1:21" s="7" customFormat="1" ht="30" customHeight="1" x14ac:dyDescent="0.25">
      <c r="A4" s="51" t="s">
        <v>13</v>
      </c>
      <c r="B4" s="52" t="s">
        <v>43</v>
      </c>
      <c r="C4" s="52" t="s">
        <v>258</v>
      </c>
      <c r="D4" s="167"/>
      <c r="E4" s="52" t="s">
        <v>258</v>
      </c>
      <c r="G4" s="52" t="s">
        <v>116</v>
      </c>
      <c r="H4" s="52" t="s">
        <v>259</v>
      </c>
      <c r="I4" s="167"/>
      <c r="J4" s="52" t="s">
        <v>259</v>
      </c>
      <c r="K4" s="77"/>
    </row>
    <row r="5" spans="1:21" s="62" customFormat="1" ht="16.5" x14ac:dyDescent="0.25">
      <c r="A5" s="84"/>
      <c r="D5" s="151"/>
      <c r="I5" s="151"/>
    </row>
    <row r="6" spans="1:21" s="62" customFormat="1" ht="16.5" x14ac:dyDescent="0.25">
      <c r="A6" s="54" t="s">
        <v>88</v>
      </c>
      <c r="B6" s="55">
        <v>-2.0409999999999999</v>
      </c>
      <c r="C6" s="55">
        <v>21.573</v>
      </c>
      <c r="D6" s="163"/>
      <c r="E6" s="55">
        <f>+B6+C6</f>
        <v>19.532</v>
      </c>
      <c r="F6" s="93"/>
      <c r="G6" s="55">
        <v>4.4420000000000002</v>
      </c>
      <c r="H6" s="55">
        <v>11.537000000000001</v>
      </c>
      <c r="I6" s="163"/>
      <c r="J6" s="55">
        <f>+G6+H6</f>
        <v>15.979000000000001</v>
      </c>
      <c r="K6" s="93"/>
      <c r="L6" s="93"/>
      <c r="M6" s="93"/>
      <c r="N6" s="98"/>
      <c r="O6" s="98"/>
      <c r="P6" s="98"/>
      <c r="Q6" s="98"/>
      <c r="R6" s="98"/>
      <c r="S6" s="98"/>
    </row>
    <row r="7" spans="1:21" s="62" customFormat="1" ht="16.5" x14ac:dyDescent="0.25">
      <c r="A7" s="54" t="s">
        <v>89</v>
      </c>
      <c r="B7" s="94">
        <v>-1.0999999999999999E-2</v>
      </c>
      <c r="C7" s="94">
        <v>0.106</v>
      </c>
      <c r="D7" s="185"/>
      <c r="E7" s="94">
        <v>0.05</v>
      </c>
      <c r="F7" s="66"/>
      <c r="G7" s="94">
        <v>2.1999999999999999E-2</v>
      </c>
      <c r="H7" s="94">
        <v>5.3999999999999999E-2</v>
      </c>
      <c r="I7" s="185"/>
      <c r="J7" s="94">
        <v>3.7999999999999999E-2</v>
      </c>
      <c r="K7" s="66"/>
      <c r="L7" s="66"/>
      <c r="M7" s="66"/>
      <c r="N7" s="66"/>
      <c r="O7" s="66"/>
      <c r="P7" s="66"/>
      <c r="Q7" s="66"/>
      <c r="R7" s="66"/>
      <c r="S7" s="66"/>
    </row>
    <row r="8" spans="1:21" s="62" customFormat="1" ht="16.5" x14ac:dyDescent="0.25">
      <c r="A8" s="54"/>
      <c r="B8" s="66"/>
      <c r="C8" s="66"/>
      <c r="D8" s="149"/>
      <c r="E8" s="66"/>
      <c r="F8" s="66"/>
      <c r="G8" s="99"/>
      <c r="H8" s="99"/>
      <c r="I8" s="188"/>
      <c r="J8" s="66"/>
      <c r="K8" s="66"/>
      <c r="L8" s="66"/>
      <c r="M8" s="66"/>
      <c r="N8" s="66"/>
      <c r="O8" s="66"/>
      <c r="P8" s="66"/>
      <c r="Q8" s="66"/>
      <c r="R8" s="66"/>
      <c r="S8" s="66"/>
    </row>
    <row r="9" spans="1:21" s="62" customFormat="1" ht="16.5" x14ac:dyDescent="0.25">
      <c r="A9" s="59" t="s">
        <v>81</v>
      </c>
      <c r="B9" s="60">
        <f>'Revenue Metrics'!C20</f>
        <v>3.2620000000000005</v>
      </c>
      <c r="C9" s="60">
        <f>'Revenue Metrics'!D20</f>
        <v>3.0660000000000309</v>
      </c>
      <c r="D9" s="168"/>
      <c r="E9" s="60">
        <f t="shared" ref="E9:E20" si="0">+B9+C9</f>
        <v>6.3280000000000314</v>
      </c>
      <c r="F9" s="66"/>
      <c r="G9" s="60">
        <f>'Revenue Metrics'!H20</f>
        <v>1.0390000000000157</v>
      </c>
      <c r="H9" s="60">
        <v>1.0129999999999999</v>
      </c>
      <c r="I9" s="168"/>
      <c r="J9" s="60">
        <f t="shared" ref="J9:J20" si="1">+G9+H9</f>
        <v>2.0520000000000156</v>
      </c>
      <c r="K9" s="66"/>
      <c r="L9" s="66"/>
      <c r="M9" s="66"/>
      <c r="N9" s="66"/>
      <c r="O9" s="66"/>
      <c r="P9" s="66"/>
      <c r="Q9" s="66"/>
      <c r="R9" s="66"/>
      <c r="S9" s="66"/>
    </row>
    <row r="10" spans="1:21" s="62" customFormat="1" ht="16.5" x14ac:dyDescent="0.25">
      <c r="A10" s="59" t="s">
        <v>77</v>
      </c>
      <c r="B10" s="60">
        <v>4.3559999999999999</v>
      </c>
      <c r="C10" s="60">
        <v>4.1890000000000001</v>
      </c>
      <c r="D10" s="168"/>
      <c r="E10" s="60">
        <f t="shared" si="0"/>
        <v>8.5449999999999999</v>
      </c>
      <c r="F10" s="66"/>
      <c r="G10" s="60">
        <v>4.3840000000000003</v>
      </c>
      <c r="H10" s="60">
        <v>4.4260000000000002</v>
      </c>
      <c r="I10" s="168"/>
      <c r="J10" s="60">
        <f t="shared" si="1"/>
        <v>8.81</v>
      </c>
      <c r="K10" s="66"/>
      <c r="L10" s="66"/>
      <c r="M10" s="66"/>
      <c r="N10" s="66"/>
      <c r="O10" s="66"/>
      <c r="P10" s="66"/>
      <c r="Q10" s="66"/>
      <c r="R10" s="66"/>
      <c r="S10" s="66"/>
    </row>
    <row r="11" spans="1:21" s="62" customFormat="1" ht="16.5" x14ac:dyDescent="0.25">
      <c r="A11" s="59" t="s">
        <v>90</v>
      </c>
      <c r="B11" s="60">
        <v>7.7640000000000002</v>
      </c>
      <c r="C11" s="60">
        <v>7.7190000000000003</v>
      </c>
      <c r="D11" s="168"/>
      <c r="E11" s="60">
        <f t="shared" si="0"/>
        <v>15.483000000000001</v>
      </c>
      <c r="F11" s="66"/>
      <c r="G11" s="60">
        <v>7.3280000000000003</v>
      </c>
      <c r="H11" s="60">
        <v>7.3449999999999998</v>
      </c>
      <c r="I11" s="168"/>
      <c r="J11" s="60">
        <f t="shared" si="1"/>
        <v>14.673</v>
      </c>
      <c r="K11" s="66"/>
      <c r="L11" s="66"/>
      <c r="M11" s="66"/>
      <c r="N11" s="66"/>
      <c r="O11" s="66"/>
      <c r="P11" s="66"/>
      <c r="Q11" s="66"/>
      <c r="R11" s="66"/>
      <c r="S11" s="66"/>
    </row>
    <row r="12" spans="1:21" s="62" customFormat="1" ht="16.5" x14ac:dyDescent="0.25">
      <c r="A12" s="59" t="s">
        <v>91</v>
      </c>
      <c r="B12" s="92">
        <v>10.678000000000001</v>
      </c>
      <c r="C12" s="92">
        <v>13.329000000000001</v>
      </c>
      <c r="D12" s="153"/>
      <c r="E12" s="92">
        <f t="shared" si="0"/>
        <v>24.007000000000001</v>
      </c>
      <c r="G12" s="92">
        <v>16.401</v>
      </c>
      <c r="H12" s="92">
        <v>18.093</v>
      </c>
      <c r="I12" s="153"/>
      <c r="J12" s="92">
        <f t="shared" si="1"/>
        <v>34.494</v>
      </c>
    </row>
    <row r="13" spans="1:21" s="62" customFormat="1" ht="16.5" x14ac:dyDescent="0.25">
      <c r="A13" s="59" t="s">
        <v>250</v>
      </c>
      <c r="B13" s="92">
        <v>-3.3530000000000002</v>
      </c>
      <c r="C13" s="92">
        <v>3.214</v>
      </c>
      <c r="D13" s="153"/>
      <c r="E13" s="92">
        <f t="shared" si="0"/>
        <v>-0.13900000000000023</v>
      </c>
      <c r="G13" s="92">
        <v>1.6930000000000001</v>
      </c>
      <c r="H13" s="92">
        <v>3.4239999999999999</v>
      </c>
      <c r="I13" s="153"/>
      <c r="J13" s="92">
        <f t="shared" si="1"/>
        <v>5.117</v>
      </c>
    </row>
    <row r="14" spans="1:21" s="62" customFormat="1" ht="16.5" x14ac:dyDescent="0.25">
      <c r="A14" s="59" t="s">
        <v>92</v>
      </c>
      <c r="B14" s="92">
        <v>4.5640000000000001</v>
      </c>
      <c r="C14" s="92">
        <v>0.64400000000000002</v>
      </c>
      <c r="D14" s="153"/>
      <c r="E14" s="92">
        <f t="shared" si="0"/>
        <v>5.2080000000000002</v>
      </c>
      <c r="G14" s="92">
        <v>1.2549999999999999</v>
      </c>
      <c r="H14" s="92">
        <v>2.1280000000000001</v>
      </c>
      <c r="I14" s="153"/>
      <c r="J14" s="92">
        <f t="shared" si="1"/>
        <v>3.383</v>
      </c>
    </row>
    <row r="15" spans="1:21" s="62" customFormat="1" ht="16.5" x14ac:dyDescent="0.25">
      <c r="A15" s="59" t="s">
        <v>276</v>
      </c>
      <c r="B15" s="92">
        <v>0</v>
      </c>
      <c r="C15" s="92">
        <v>0</v>
      </c>
      <c r="D15" s="153"/>
      <c r="E15" s="92">
        <f t="shared" si="0"/>
        <v>0</v>
      </c>
      <c r="G15" s="92">
        <v>6.0620000000000003</v>
      </c>
      <c r="H15" s="92">
        <v>3.2189999999999999</v>
      </c>
      <c r="I15" s="153"/>
      <c r="J15" s="92">
        <f t="shared" si="1"/>
        <v>9.2810000000000006</v>
      </c>
    </row>
    <row r="16" spans="1:21" s="62" customFormat="1" ht="16.5" x14ac:dyDescent="0.25">
      <c r="A16" s="59" t="s">
        <v>93</v>
      </c>
      <c r="B16" s="92">
        <v>0</v>
      </c>
      <c r="C16" s="92">
        <v>0</v>
      </c>
      <c r="D16" s="153"/>
      <c r="E16" s="92">
        <f t="shared" si="0"/>
        <v>0</v>
      </c>
      <c r="G16" s="92">
        <v>0</v>
      </c>
      <c r="H16" s="92">
        <v>0</v>
      </c>
      <c r="I16" s="153"/>
      <c r="J16" s="92">
        <f t="shared" si="1"/>
        <v>0</v>
      </c>
    </row>
    <row r="17" spans="1:10" s="62" customFormat="1" ht="16.5" x14ac:dyDescent="0.25">
      <c r="A17" s="59" t="s">
        <v>94</v>
      </c>
      <c r="B17" s="153">
        <v>0.10100000000000001</v>
      </c>
      <c r="C17" s="153">
        <v>-0.88900000000000001</v>
      </c>
      <c r="D17" s="153"/>
      <c r="E17" s="153">
        <f t="shared" si="0"/>
        <v>-0.78800000000000003</v>
      </c>
      <c r="F17" s="151"/>
      <c r="G17" s="153">
        <v>4.3999999999999997E-2</v>
      </c>
      <c r="H17" s="153">
        <v>0.60499999999999998</v>
      </c>
      <c r="I17" s="153"/>
      <c r="J17" s="153">
        <f t="shared" si="1"/>
        <v>0.64900000000000002</v>
      </c>
    </row>
    <row r="18" spans="1:10" s="62" customFormat="1" ht="16.5" x14ac:dyDescent="0.25">
      <c r="A18" s="59" t="s">
        <v>168</v>
      </c>
      <c r="B18" s="153">
        <v>13.512</v>
      </c>
      <c r="C18" s="153">
        <v>10.646000000000001</v>
      </c>
      <c r="D18" s="153"/>
      <c r="E18" s="153">
        <f t="shared" si="0"/>
        <v>24.158000000000001</v>
      </c>
      <c r="G18" s="153">
        <v>0</v>
      </c>
      <c r="H18" s="153">
        <v>0</v>
      </c>
      <c r="I18" s="153"/>
      <c r="J18" s="153">
        <f t="shared" si="1"/>
        <v>0</v>
      </c>
    </row>
    <row r="19" spans="1:10" s="62" customFormat="1" ht="16.5" x14ac:dyDescent="0.25">
      <c r="A19" s="59" t="s">
        <v>169</v>
      </c>
      <c r="B19" s="100">
        <v>-1.391</v>
      </c>
      <c r="C19" s="100">
        <v>0.114</v>
      </c>
      <c r="D19" s="153"/>
      <c r="E19" s="100">
        <f t="shared" si="0"/>
        <v>-1.2769999999999999</v>
      </c>
      <c r="G19" s="100">
        <v>0</v>
      </c>
      <c r="H19" s="100">
        <v>0</v>
      </c>
      <c r="I19" s="153"/>
      <c r="J19" s="100">
        <f t="shared" si="1"/>
        <v>0</v>
      </c>
    </row>
    <row r="20" spans="1:10" s="62" customFormat="1" ht="16.5" x14ac:dyDescent="0.25">
      <c r="A20" s="95" t="s">
        <v>172</v>
      </c>
      <c r="B20" s="66">
        <f>SUM(B9:B19)+B6</f>
        <v>37.452000000000005</v>
      </c>
      <c r="C20" s="66">
        <f>SUM(C9:C19)+C6</f>
        <v>63.605000000000032</v>
      </c>
      <c r="D20" s="149"/>
      <c r="E20" s="66">
        <f t="shared" si="0"/>
        <v>101.05700000000004</v>
      </c>
      <c r="G20" s="66">
        <f>SUM(G9:G19)+G6</f>
        <v>42.64800000000001</v>
      </c>
      <c r="H20" s="66">
        <f>SUM(H9:H19)+H6</f>
        <v>51.79</v>
      </c>
      <c r="I20" s="149"/>
      <c r="J20" s="66">
        <f t="shared" si="1"/>
        <v>94.438000000000017</v>
      </c>
    </row>
    <row r="21" spans="1:10" s="62" customFormat="1" ht="16.5" x14ac:dyDescent="0.25">
      <c r="A21" s="95" t="s">
        <v>173</v>
      </c>
      <c r="B21" s="154">
        <v>0.19800000000000001</v>
      </c>
      <c r="C21" s="154">
        <v>0.307</v>
      </c>
      <c r="D21" s="185"/>
      <c r="E21" s="154">
        <v>0.255</v>
      </c>
      <c r="F21" s="151"/>
      <c r="G21" s="154">
        <v>0.21099999999999999</v>
      </c>
      <c r="H21" s="154">
        <v>0.24</v>
      </c>
      <c r="I21" s="185"/>
      <c r="J21" s="154">
        <v>0.22600000000000001</v>
      </c>
    </row>
    <row r="22" spans="1:10" s="62" customFormat="1" ht="16.5" x14ac:dyDescent="0.25">
      <c r="A22" s="95"/>
      <c r="B22" s="66"/>
      <c r="C22" s="66"/>
      <c r="D22" s="149"/>
      <c r="E22" s="66"/>
      <c r="G22" s="66"/>
      <c r="H22" s="66"/>
      <c r="I22" s="149"/>
      <c r="J22" s="66"/>
    </row>
    <row r="23" spans="1:10" x14ac:dyDescent="0.2">
      <c r="A23" s="47"/>
    </row>
    <row r="24" spans="1:10" x14ac:dyDescent="0.2">
      <c r="A24" s="47"/>
    </row>
    <row r="25" spans="1:10" x14ac:dyDescent="0.2">
      <c r="A25" s="47"/>
    </row>
    <row r="26" spans="1:10" x14ac:dyDescent="0.2">
      <c r="A26" s="47"/>
    </row>
    <row r="27" spans="1:10" x14ac:dyDescent="0.2">
      <c r="A27" s="47"/>
    </row>
    <row r="28" spans="1:10" x14ac:dyDescent="0.2">
      <c r="A28" s="47"/>
    </row>
    <row r="29" spans="1:10" x14ac:dyDescent="0.2">
      <c r="A29" s="47"/>
    </row>
    <row r="30" spans="1:10" x14ac:dyDescent="0.2">
      <c r="A30" s="47"/>
    </row>
    <row r="31" spans="1:10" x14ac:dyDescent="0.2">
      <c r="A31" s="47"/>
    </row>
    <row r="32" spans="1:10"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row r="61" spans="1:1" x14ac:dyDescent="0.2">
      <c r="A61" s="47"/>
    </row>
    <row r="62" spans="1:1" x14ac:dyDescent="0.2">
      <c r="A62" s="47"/>
    </row>
    <row r="63" spans="1:1" x14ac:dyDescent="0.2">
      <c r="A63" s="47"/>
    </row>
    <row r="64" spans="1:1" x14ac:dyDescent="0.2">
      <c r="A64" s="47"/>
    </row>
    <row r="65" spans="1:1" x14ac:dyDescent="0.2">
      <c r="A65" s="47"/>
    </row>
    <row r="66" spans="1:1" x14ac:dyDescent="0.2">
      <c r="A66" s="47"/>
    </row>
    <row r="67" spans="1:1" x14ac:dyDescent="0.2">
      <c r="A67" s="47"/>
    </row>
    <row r="68" spans="1:1" x14ac:dyDescent="0.2">
      <c r="A68" s="47"/>
    </row>
    <row r="69" spans="1:1" x14ac:dyDescent="0.2">
      <c r="A69" s="47"/>
    </row>
    <row r="70" spans="1:1" x14ac:dyDescent="0.2">
      <c r="A70" s="47"/>
    </row>
    <row r="71" spans="1:1" x14ac:dyDescent="0.2">
      <c r="A71" s="47"/>
    </row>
    <row r="72" spans="1:1" x14ac:dyDescent="0.2">
      <c r="A72" s="47"/>
    </row>
    <row r="73" spans="1:1" x14ac:dyDescent="0.2">
      <c r="A73" s="47"/>
    </row>
    <row r="74" spans="1:1" x14ac:dyDescent="0.2">
      <c r="A74" s="47"/>
    </row>
    <row r="75" spans="1:1" x14ac:dyDescent="0.2">
      <c r="A75" s="47"/>
    </row>
    <row r="76" spans="1:1" x14ac:dyDescent="0.2">
      <c r="A76" s="47"/>
    </row>
    <row r="77" spans="1:1" x14ac:dyDescent="0.2">
      <c r="A77" s="47"/>
    </row>
    <row r="78" spans="1:1" x14ac:dyDescent="0.2">
      <c r="A78" s="47"/>
    </row>
    <row r="79" spans="1:1" x14ac:dyDescent="0.2">
      <c r="A79" s="47"/>
    </row>
    <row r="80" spans="1:1" x14ac:dyDescent="0.2">
      <c r="A80" s="47"/>
    </row>
    <row r="81" spans="1:1" x14ac:dyDescent="0.2">
      <c r="A81" s="47"/>
    </row>
    <row r="82" spans="1:1" x14ac:dyDescent="0.2">
      <c r="A82" s="47"/>
    </row>
    <row r="83" spans="1:1" x14ac:dyDescent="0.2">
      <c r="A83" s="47"/>
    </row>
    <row r="84" spans="1:1" x14ac:dyDescent="0.2">
      <c r="A84" s="47"/>
    </row>
    <row r="85" spans="1:1" x14ac:dyDescent="0.2">
      <c r="A85" s="47"/>
    </row>
    <row r="86" spans="1:1" x14ac:dyDescent="0.2">
      <c r="A86" s="47"/>
    </row>
    <row r="87" spans="1:1" x14ac:dyDescent="0.2">
      <c r="A87" s="47"/>
    </row>
    <row r="88" spans="1:1" x14ac:dyDescent="0.2">
      <c r="A88" s="47"/>
    </row>
    <row r="89" spans="1:1" x14ac:dyDescent="0.2">
      <c r="A89" s="47"/>
    </row>
    <row r="90" spans="1:1" x14ac:dyDescent="0.2">
      <c r="A90" s="47"/>
    </row>
    <row r="91" spans="1:1" x14ac:dyDescent="0.2">
      <c r="A91" s="47"/>
    </row>
    <row r="92" spans="1:1" x14ac:dyDescent="0.2">
      <c r="A92" s="47"/>
    </row>
    <row r="93" spans="1:1" x14ac:dyDescent="0.2">
      <c r="A93" s="47"/>
    </row>
    <row r="94" spans="1:1" x14ac:dyDescent="0.2">
      <c r="A94" s="47"/>
    </row>
    <row r="95" spans="1:1" x14ac:dyDescent="0.2">
      <c r="A95" s="47"/>
    </row>
    <row r="96" spans="1:1" x14ac:dyDescent="0.2">
      <c r="A96" s="47"/>
    </row>
    <row r="97" spans="1:1" x14ac:dyDescent="0.2">
      <c r="A97" s="47"/>
    </row>
    <row r="98" spans="1:1" x14ac:dyDescent="0.2">
      <c r="A98" s="47"/>
    </row>
    <row r="99" spans="1:1" x14ac:dyDescent="0.2">
      <c r="A99" s="47"/>
    </row>
    <row r="100" spans="1:1" x14ac:dyDescent="0.2">
      <c r="A100" s="47"/>
    </row>
    <row r="101" spans="1:1" x14ac:dyDescent="0.2">
      <c r="A101" s="47"/>
    </row>
    <row r="102" spans="1:1" x14ac:dyDescent="0.2">
      <c r="A102" s="47"/>
    </row>
    <row r="103" spans="1:1" x14ac:dyDescent="0.2">
      <c r="A103" s="47"/>
    </row>
    <row r="104" spans="1:1" x14ac:dyDescent="0.2">
      <c r="A104" s="47"/>
    </row>
    <row r="105" spans="1:1" x14ac:dyDescent="0.2">
      <c r="A105" s="47"/>
    </row>
    <row r="106" spans="1:1" x14ac:dyDescent="0.2">
      <c r="A106" s="47"/>
    </row>
    <row r="107" spans="1:1" x14ac:dyDescent="0.2">
      <c r="A107" s="47"/>
    </row>
    <row r="108" spans="1:1" x14ac:dyDescent="0.2">
      <c r="A108" s="47"/>
    </row>
    <row r="109" spans="1:1" x14ac:dyDescent="0.2">
      <c r="A109" s="47"/>
    </row>
    <row r="110" spans="1:1" x14ac:dyDescent="0.2">
      <c r="A110" s="47"/>
    </row>
    <row r="111" spans="1:1" x14ac:dyDescent="0.2">
      <c r="A111" s="47"/>
    </row>
    <row r="112" spans="1:1" x14ac:dyDescent="0.2">
      <c r="A112" s="47"/>
    </row>
    <row r="113" spans="1:1" x14ac:dyDescent="0.2">
      <c r="A113" s="47"/>
    </row>
    <row r="114" spans="1:1" x14ac:dyDescent="0.2">
      <c r="A114" s="47"/>
    </row>
  </sheetData>
  <mergeCells count="2">
    <mergeCell ref="B3:C3"/>
    <mergeCell ref="G3:H3"/>
  </mergeCells>
  <pageMargins left="0.25" right="0.25" top="0.75" bottom="0.75" header="0.3" footer="0.3"/>
  <pageSetup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5CFB-A52D-4EDF-AF22-180773DB239B}">
  <sheetPr>
    <tabColor rgb="FF0079FF"/>
    <pageSetUpPr fitToPage="1"/>
  </sheetPr>
  <dimension ref="A1:U115"/>
  <sheetViews>
    <sheetView zoomScale="65" zoomScaleNormal="65" zoomScaleSheetLayoutView="85" workbookViewId="0">
      <pane xSplit="1" ySplit="4" topLeftCell="B5" activePane="bottomRight" state="frozen"/>
      <selection activeCell="B68" sqref="B68"/>
      <selection pane="topRight" activeCell="B68" sqref="B68"/>
      <selection pane="bottomLeft" activeCell="B68" sqref="B68"/>
      <selection pane="bottomRight" activeCell="B5" sqref="B5"/>
    </sheetView>
  </sheetViews>
  <sheetFormatPr defaultColWidth="9.140625" defaultRowHeight="11.25" outlineLevelCol="1" x14ac:dyDescent="0.2"/>
  <cols>
    <col min="1" max="1" width="61.42578125" style="74" bestFit="1" customWidth="1"/>
    <col min="2" max="3" width="22.28515625" style="47" customWidth="1"/>
    <col min="4" max="4" width="1.5703125" style="165" customWidth="1"/>
    <col min="5" max="5" width="22.28515625" style="47" hidden="1" customWidth="1" outlineLevel="1"/>
    <col min="6" max="6" width="4.42578125" style="47" hidden="1" customWidth="1" outlineLevel="1"/>
    <col min="7" max="7" width="20.7109375" style="47" customWidth="1" collapsed="1"/>
    <col min="8" max="8" width="21.5703125" style="47" customWidth="1"/>
    <col min="9" max="9" width="2.28515625" style="165" customWidth="1"/>
    <col min="10" max="10" width="20.7109375" style="47" customWidth="1"/>
    <col min="11" max="21" width="12" style="47" customWidth="1"/>
    <col min="22" max="16384" width="9.140625" style="47"/>
  </cols>
  <sheetData>
    <row r="1" spans="1:21" ht="18" x14ac:dyDescent="0.25">
      <c r="A1" s="5" t="s">
        <v>226</v>
      </c>
    </row>
    <row r="2" spans="1:21" x14ac:dyDescent="0.2">
      <c r="A2" s="48"/>
      <c r="B2" s="48"/>
      <c r="C2" s="48"/>
      <c r="D2" s="184"/>
      <c r="E2" s="48"/>
      <c r="F2" s="48"/>
      <c r="G2" s="48"/>
      <c r="H2" s="48"/>
      <c r="I2" s="184"/>
      <c r="J2" s="48"/>
      <c r="K2" s="48"/>
      <c r="L2" s="48"/>
      <c r="M2" s="48"/>
      <c r="N2" s="48"/>
      <c r="O2" s="48"/>
      <c r="P2" s="48"/>
      <c r="Q2" s="48"/>
      <c r="R2" s="48"/>
      <c r="S2" s="48"/>
      <c r="T2" s="48"/>
      <c r="U2" s="48"/>
    </row>
    <row r="3" spans="1:21" s="7" customFormat="1" ht="30" customHeight="1" x14ac:dyDescent="0.25">
      <c r="A3" s="51"/>
      <c r="B3" s="307" t="s">
        <v>10</v>
      </c>
      <c r="C3" s="307"/>
      <c r="D3" s="166"/>
      <c r="E3" s="50" t="s">
        <v>257</v>
      </c>
      <c r="G3" s="307" t="s">
        <v>10</v>
      </c>
      <c r="H3" s="307"/>
      <c r="I3" s="166"/>
      <c r="J3" s="50" t="s">
        <v>257</v>
      </c>
      <c r="K3" s="77"/>
    </row>
    <row r="4" spans="1:21" s="7" customFormat="1" ht="30" customHeight="1" x14ac:dyDescent="0.25">
      <c r="A4" s="51" t="s">
        <v>13</v>
      </c>
      <c r="B4" s="52" t="s">
        <v>43</v>
      </c>
      <c r="C4" s="52" t="s">
        <v>258</v>
      </c>
      <c r="D4" s="167"/>
      <c r="E4" s="52" t="s">
        <v>258</v>
      </c>
      <c r="G4" s="52" t="s">
        <v>116</v>
      </c>
      <c r="H4" s="52" t="s">
        <v>259</v>
      </c>
      <c r="I4" s="167"/>
      <c r="J4" s="52" t="s">
        <v>259</v>
      </c>
      <c r="K4" s="77"/>
    </row>
    <row r="5" spans="1:21" s="62" customFormat="1" ht="16.5" x14ac:dyDescent="0.25">
      <c r="A5" s="84"/>
      <c r="D5" s="151"/>
      <c r="I5" s="151"/>
    </row>
    <row r="6" spans="1:21" s="62" customFormat="1" ht="16.5" x14ac:dyDescent="0.25">
      <c r="A6" s="54" t="s">
        <v>272</v>
      </c>
      <c r="B6" s="55">
        <v>-14.417999999999999</v>
      </c>
      <c r="C6" s="55">
        <v>-9.3699999999999992</v>
      </c>
      <c r="D6" s="163"/>
      <c r="E6" s="55">
        <f>+B6+C6</f>
        <v>-23.787999999999997</v>
      </c>
      <c r="F6" s="93"/>
      <c r="G6" s="268">
        <v>1.0940000000000001</v>
      </c>
      <c r="H6" s="268">
        <v>5.3159999999999998</v>
      </c>
      <c r="I6" s="163"/>
      <c r="J6" s="268">
        <f>+G6+H6</f>
        <v>6.41</v>
      </c>
      <c r="K6" s="93"/>
      <c r="L6" s="93"/>
      <c r="M6" s="93"/>
      <c r="N6" s="98"/>
      <c r="O6" s="98"/>
      <c r="P6" s="98"/>
      <c r="Q6" s="98"/>
      <c r="R6" s="98"/>
      <c r="S6" s="98"/>
    </row>
    <row r="7" spans="1:21" s="62" customFormat="1" ht="16.5" x14ac:dyDescent="0.25">
      <c r="A7" s="54" t="s">
        <v>203</v>
      </c>
      <c r="B7" s="94">
        <f>B6/'Revenue Metrics'!C12</f>
        <v>-7.7572431603583236E-2</v>
      </c>
      <c r="C7" s="94">
        <f>C6/'Revenue Metrics'!D12</f>
        <v>-4.5913367306938457E-2</v>
      </c>
      <c r="D7" s="185"/>
      <c r="E7" s="94">
        <f>E6/'Revenue Metrics'!F12</f>
        <v>-6.1003474849017164E-2</v>
      </c>
      <c r="F7" s="66"/>
      <c r="G7" s="94">
        <f>G6/'Revenue Metrics'!H12</f>
        <v>5.4453868514315303E-3</v>
      </c>
      <c r="H7" s="94">
        <f>H6/'Revenue Metrics'!I12</f>
        <v>2.476970603447071E-2</v>
      </c>
      <c r="I7" s="185"/>
      <c r="J7" s="94">
        <f>J6/'Revenue Metrics'!K12</f>
        <v>1.5426416474738944E-2</v>
      </c>
      <c r="K7" s="66"/>
      <c r="L7" s="66"/>
      <c r="M7" s="66"/>
      <c r="N7" s="66"/>
      <c r="O7" s="66"/>
      <c r="P7" s="66"/>
      <c r="Q7" s="66"/>
      <c r="R7" s="66"/>
      <c r="S7" s="66"/>
    </row>
    <row r="8" spans="1:21" s="62" customFormat="1" ht="16.5" x14ac:dyDescent="0.25">
      <c r="A8" s="54"/>
      <c r="B8" s="94"/>
      <c r="C8" s="94"/>
      <c r="D8" s="185"/>
      <c r="E8" s="94"/>
      <c r="F8" s="66"/>
      <c r="G8" s="94"/>
      <c r="H8" s="94"/>
      <c r="I8" s="185"/>
      <c r="J8" s="94"/>
      <c r="K8" s="66"/>
      <c r="L8" s="66"/>
      <c r="M8" s="66"/>
      <c r="N8" s="66"/>
      <c r="O8" s="66"/>
      <c r="P8" s="66"/>
      <c r="Q8" s="66"/>
      <c r="R8" s="66"/>
      <c r="S8" s="66"/>
    </row>
    <row r="9" spans="1:21" s="62" customFormat="1" ht="16.5" x14ac:dyDescent="0.25">
      <c r="A9" s="59" t="s">
        <v>239</v>
      </c>
      <c r="B9" s="60">
        <f>'Other Expense, Tax &amp; NI'!B16</f>
        <v>0.34699999999999998</v>
      </c>
      <c r="C9" s="60">
        <f>'Other Expense, Tax &amp; NI'!C16</f>
        <v>8.3450000000000006</v>
      </c>
      <c r="D9" s="168"/>
      <c r="E9" s="60">
        <f t="shared" ref="E9:E20" si="0">+B9+C9</f>
        <v>8.6920000000000002</v>
      </c>
      <c r="F9" s="60"/>
      <c r="G9" s="60">
        <f>'Other Expense, Tax &amp; NI'!G16</f>
        <v>-7.1999999999999995E-2</v>
      </c>
      <c r="H9" s="60">
        <f>'Other Expense, Tax &amp; NI'!H16</f>
        <v>4.2009999999999996</v>
      </c>
      <c r="I9" s="168"/>
      <c r="J9" s="60">
        <f t="shared" ref="J9:J20" si="1">+G9+H9</f>
        <v>4.1289999999999996</v>
      </c>
      <c r="K9" s="66"/>
      <c r="L9" s="66"/>
      <c r="M9" s="66"/>
      <c r="N9" s="66"/>
      <c r="O9" s="66"/>
      <c r="P9" s="66"/>
      <c r="Q9" s="66"/>
      <c r="R9" s="66"/>
      <c r="S9" s="66"/>
    </row>
    <row r="10" spans="1:21" s="62" customFormat="1" ht="16.5" x14ac:dyDescent="0.25">
      <c r="A10" s="59" t="s">
        <v>204</v>
      </c>
      <c r="B10" s="60">
        <f>-'Other Expense, Tax &amp; NI'!B7</f>
        <v>12.03</v>
      </c>
      <c r="C10" s="60">
        <f>-'Other Expense, Tax &amp; NI'!C7</f>
        <v>22.597999999999999</v>
      </c>
      <c r="D10" s="168"/>
      <c r="E10" s="60">
        <f t="shared" si="0"/>
        <v>34.628</v>
      </c>
      <c r="F10" s="60"/>
      <c r="G10" s="60">
        <f>-'Other Expense, Tax &amp; NI'!G7</f>
        <v>3.42</v>
      </c>
      <c r="H10" s="60">
        <f>-'Other Expense, Tax &amp; NI'!H7</f>
        <v>2.02</v>
      </c>
      <c r="I10" s="168"/>
      <c r="J10" s="60">
        <f t="shared" si="1"/>
        <v>5.4399999999999995</v>
      </c>
      <c r="K10" s="66"/>
      <c r="L10" s="66"/>
      <c r="M10" s="66"/>
      <c r="N10" s="66"/>
      <c r="O10" s="66"/>
      <c r="P10" s="66"/>
      <c r="Q10" s="66"/>
      <c r="R10" s="66"/>
      <c r="S10" s="66"/>
    </row>
    <row r="11" spans="1:21" s="62" customFormat="1" ht="16.5" x14ac:dyDescent="0.25">
      <c r="A11" s="59" t="s">
        <v>214</v>
      </c>
      <c r="B11" s="60">
        <v>19.024999999999999</v>
      </c>
      <c r="C11" s="60">
        <v>18.861000000000001</v>
      </c>
      <c r="D11" s="168"/>
      <c r="E11" s="60">
        <f t="shared" si="0"/>
        <v>37.885999999999996</v>
      </c>
      <c r="F11" s="60"/>
      <c r="G11" s="60">
        <v>18.280999999999999</v>
      </c>
      <c r="H11" s="60">
        <v>17.829999999999998</v>
      </c>
      <c r="I11" s="168"/>
      <c r="J11" s="60">
        <f t="shared" si="1"/>
        <v>36.110999999999997</v>
      </c>
      <c r="K11" s="66"/>
      <c r="L11" s="66"/>
      <c r="M11" s="66"/>
      <c r="N11" s="66"/>
      <c r="O11" s="66"/>
      <c r="P11" s="66"/>
      <c r="Q11" s="66"/>
      <c r="R11" s="66"/>
      <c r="S11" s="66"/>
    </row>
    <row r="12" spans="1:21" s="62" customFormat="1" ht="16.5" x14ac:dyDescent="0.25">
      <c r="A12" s="59" t="s">
        <v>81</v>
      </c>
      <c r="B12" s="60">
        <f>'Revenue Metrics'!C20</f>
        <v>3.2620000000000005</v>
      </c>
      <c r="C12" s="60">
        <f>'Revenue Metrics'!D20</f>
        <v>3.0660000000000309</v>
      </c>
      <c r="D12" s="168"/>
      <c r="E12" s="60">
        <f t="shared" si="0"/>
        <v>6.3280000000000314</v>
      </c>
      <c r="F12" s="60"/>
      <c r="G12" s="60">
        <f>'Revenue Metrics'!H20</f>
        <v>1.0390000000000157</v>
      </c>
      <c r="H12" s="60">
        <f>'Revenue Metrics'!I20</f>
        <v>1.0130000000000052</v>
      </c>
      <c r="I12" s="168"/>
      <c r="J12" s="60">
        <f t="shared" si="1"/>
        <v>2.0520000000000209</v>
      </c>
      <c r="K12" s="66"/>
      <c r="L12" s="66"/>
      <c r="M12" s="66"/>
      <c r="N12" s="66"/>
      <c r="O12" s="66"/>
      <c r="P12" s="66"/>
      <c r="Q12" s="66"/>
      <c r="R12" s="66"/>
      <c r="S12" s="66"/>
    </row>
    <row r="13" spans="1:21" s="62" customFormat="1" ht="16.5" x14ac:dyDescent="0.25">
      <c r="A13" s="59" t="s">
        <v>91</v>
      </c>
      <c r="B13" s="92">
        <f>'Operating Margins'!B12</f>
        <v>10.678000000000001</v>
      </c>
      <c r="C13" s="92">
        <f>'Operating Margins'!C12</f>
        <v>13.329000000000001</v>
      </c>
      <c r="D13" s="153"/>
      <c r="E13" s="92">
        <f t="shared" si="0"/>
        <v>24.007000000000001</v>
      </c>
      <c r="G13" s="92">
        <f>'Operating Margins'!G12</f>
        <v>16.401</v>
      </c>
      <c r="H13" s="92">
        <f>'Operating Margins'!H12</f>
        <v>18.093</v>
      </c>
      <c r="I13" s="153"/>
      <c r="J13" s="92">
        <f t="shared" si="1"/>
        <v>34.494</v>
      </c>
    </row>
    <row r="14" spans="1:21" s="62" customFormat="1" ht="16.5" x14ac:dyDescent="0.25">
      <c r="A14" s="59" t="s">
        <v>250</v>
      </c>
      <c r="B14" s="92">
        <f>'Operating Margins'!B13</f>
        <v>-3.3530000000000002</v>
      </c>
      <c r="C14" s="92">
        <f>'Operating Margins'!C13</f>
        <v>3.214</v>
      </c>
      <c r="D14" s="153"/>
      <c r="E14" s="92">
        <f t="shared" si="0"/>
        <v>-0.13900000000000023</v>
      </c>
      <c r="G14" s="92">
        <f>'Operating Margins'!G13</f>
        <v>1.6930000000000001</v>
      </c>
      <c r="H14" s="92">
        <f>'Operating Margins'!H13</f>
        <v>3.4239999999999999</v>
      </c>
      <c r="I14" s="153"/>
      <c r="J14" s="92">
        <f t="shared" si="1"/>
        <v>5.117</v>
      </c>
    </row>
    <row r="15" spans="1:21" s="62" customFormat="1" ht="16.5" x14ac:dyDescent="0.25">
      <c r="A15" s="59" t="s">
        <v>92</v>
      </c>
      <c r="B15" s="92">
        <f>'Operating Margins'!B14</f>
        <v>4.5640000000000001</v>
      </c>
      <c r="C15" s="92">
        <f>'Operating Margins'!C14</f>
        <v>0.64400000000000002</v>
      </c>
      <c r="D15" s="153"/>
      <c r="E15" s="92">
        <f t="shared" si="0"/>
        <v>5.2080000000000002</v>
      </c>
      <c r="G15" s="92">
        <f>'Operating Margins'!G14-0.001</f>
        <v>1.254</v>
      </c>
      <c r="H15" s="92">
        <f>'Operating Margins'!H14+0.001</f>
        <v>2.129</v>
      </c>
      <c r="I15" s="153"/>
      <c r="J15" s="92">
        <f t="shared" si="1"/>
        <v>3.383</v>
      </c>
    </row>
    <row r="16" spans="1:21" s="62" customFormat="1" ht="16.5" x14ac:dyDescent="0.25">
      <c r="A16" s="59" t="s">
        <v>276</v>
      </c>
      <c r="B16" s="92">
        <f>'Operating Margins'!B15</f>
        <v>0</v>
      </c>
      <c r="C16" s="92">
        <f>'Operating Margins'!C15</f>
        <v>0</v>
      </c>
      <c r="D16" s="153"/>
      <c r="E16" s="92">
        <f t="shared" si="0"/>
        <v>0</v>
      </c>
      <c r="G16" s="92">
        <v>5.6959999999999997</v>
      </c>
      <c r="H16" s="92">
        <v>3.218</v>
      </c>
      <c r="I16" s="153"/>
      <c r="J16" s="92">
        <f t="shared" si="1"/>
        <v>8.9139999999999997</v>
      </c>
    </row>
    <row r="17" spans="1:10" s="62" customFormat="1" ht="16.5" x14ac:dyDescent="0.25">
      <c r="A17" s="59" t="s">
        <v>93</v>
      </c>
      <c r="B17" s="92">
        <f>'Operating Margins'!B16</f>
        <v>0</v>
      </c>
      <c r="C17" s="92">
        <f>'Operating Margins'!C16</f>
        <v>0</v>
      </c>
      <c r="D17" s="153"/>
      <c r="E17" s="92">
        <f t="shared" si="0"/>
        <v>0</v>
      </c>
      <c r="G17" s="92">
        <f>'Operating Margins'!G16</f>
        <v>0</v>
      </c>
      <c r="H17" s="92">
        <f>'Operating Margins'!H16</f>
        <v>0</v>
      </c>
      <c r="I17" s="153"/>
      <c r="J17" s="92">
        <f t="shared" si="1"/>
        <v>0</v>
      </c>
    </row>
    <row r="18" spans="1:10" s="62" customFormat="1" ht="16.5" x14ac:dyDescent="0.25">
      <c r="A18" s="59" t="s">
        <v>94</v>
      </c>
      <c r="B18" s="92">
        <f>'Operating Margins'!B17</f>
        <v>0.10100000000000001</v>
      </c>
      <c r="C18" s="92">
        <f>'Operating Margins'!C17</f>
        <v>-0.88900000000000001</v>
      </c>
      <c r="D18" s="153"/>
      <c r="E18" s="92">
        <f t="shared" si="0"/>
        <v>-0.78800000000000003</v>
      </c>
      <c r="F18" s="151"/>
      <c r="G18" s="92">
        <f>'Operating Margins'!G17</f>
        <v>4.3999999999999997E-2</v>
      </c>
      <c r="H18" s="92">
        <f>'Operating Margins'!H17</f>
        <v>0.60499999999999998</v>
      </c>
      <c r="I18" s="153"/>
      <c r="J18" s="92">
        <f t="shared" si="1"/>
        <v>0.64900000000000002</v>
      </c>
    </row>
    <row r="19" spans="1:10" s="62" customFormat="1" ht="16.5" x14ac:dyDescent="0.25">
      <c r="A19" s="59" t="s">
        <v>168</v>
      </c>
      <c r="B19" s="153">
        <v>13.512</v>
      </c>
      <c r="C19" s="153">
        <v>10.646000000000001</v>
      </c>
      <c r="D19" s="153"/>
      <c r="E19" s="153">
        <f t="shared" si="0"/>
        <v>24.158000000000001</v>
      </c>
      <c r="G19" s="153">
        <v>0</v>
      </c>
      <c r="H19" s="153">
        <v>0</v>
      </c>
      <c r="I19" s="153"/>
      <c r="J19" s="153">
        <f t="shared" si="1"/>
        <v>0</v>
      </c>
    </row>
    <row r="20" spans="1:10" s="62" customFormat="1" ht="16.5" x14ac:dyDescent="0.25">
      <c r="A20" s="59" t="s">
        <v>169</v>
      </c>
      <c r="B20" s="100">
        <v>-1.391</v>
      </c>
      <c r="C20" s="100">
        <v>0.114</v>
      </c>
      <c r="D20" s="153"/>
      <c r="E20" s="100">
        <f t="shared" si="0"/>
        <v>-1.2769999999999999</v>
      </c>
      <c r="G20" s="100">
        <v>0</v>
      </c>
      <c r="H20" s="100">
        <v>0</v>
      </c>
      <c r="I20" s="153"/>
      <c r="J20" s="100">
        <f t="shared" si="1"/>
        <v>0</v>
      </c>
    </row>
    <row r="21" spans="1:10" s="62" customFormat="1" ht="16.5" x14ac:dyDescent="0.25">
      <c r="A21" s="95" t="s">
        <v>112</v>
      </c>
      <c r="B21" s="66">
        <f>SUM(B9:B20)+B6</f>
        <v>44.356999999999999</v>
      </c>
      <c r="C21" s="66">
        <f>SUM(C9:C20)+C6</f>
        <v>70.55800000000005</v>
      </c>
      <c r="D21" s="149"/>
      <c r="E21" s="66">
        <f>SUM(E9:E20)+E6</f>
        <v>114.91500000000003</v>
      </c>
      <c r="G21" s="66">
        <f>SUM(G9:G20)+G6</f>
        <v>48.850000000000009</v>
      </c>
      <c r="H21" s="101">
        <f>SUM(H9:H20)+H6</f>
        <v>57.848999999999997</v>
      </c>
      <c r="I21" s="172"/>
      <c r="J21" s="101">
        <f>SUM(J9:J20)+J6</f>
        <v>106.69900000000001</v>
      </c>
    </row>
    <row r="22" spans="1:10" s="62" customFormat="1" ht="16.5" x14ac:dyDescent="0.25">
      <c r="A22" s="54" t="s">
        <v>205</v>
      </c>
      <c r="B22" s="154">
        <f>B21/'Revenue Metrics'!C28</f>
        <v>0.23453552374859221</v>
      </c>
      <c r="C22" s="154">
        <f>C21/'Revenue Metrics'!D28</f>
        <v>0.34061965956378615</v>
      </c>
      <c r="D22" s="185"/>
      <c r="E22" s="154">
        <f>E21/'Revenue Metrics'!F28</f>
        <v>0.28998947695149563</v>
      </c>
      <c r="F22" s="151"/>
      <c r="G22" s="154">
        <f>G21/'Revenue Metrics'!H28</f>
        <v>0.24189994206285936</v>
      </c>
      <c r="H22" s="154">
        <f>H21/'Revenue Metrics'!I28</f>
        <v>0.26827899642906833</v>
      </c>
      <c r="I22" s="185"/>
      <c r="J22" s="154">
        <f>J21/'Revenue Metrics'!K28</f>
        <v>0.25552178900455735</v>
      </c>
    </row>
    <row r="23" spans="1:10" s="62" customFormat="1" ht="16.5" x14ac:dyDescent="0.25">
      <c r="A23" s="95"/>
      <c r="B23" s="66"/>
      <c r="C23" s="66"/>
      <c r="D23" s="149"/>
      <c r="E23" s="66"/>
      <c r="G23" s="66"/>
      <c r="H23" s="66"/>
      <c r="I23" s="149"/>
      <c r="J23" s="66"/>
    </row>
    <row r="24" spans="1:10" x14ac:dyDescent="0.2">
      <c r="A24" s="47"/>
    </row>
    <row r="25" spans="1:10" x14ac:dyDescent="0.2">
      <c r="A25" s="47"/>
    </row>
    <row r="26" spans="1:10" x14ac:dyDescent="0.2">
      <c r="A26" s="47"/>
    </row>
    <row r="27" spans="1:10" x14ac:dyDescent="0.2">
      <c r="A27" s="47"/>
    </row>
    <row r="28" spans="1:10" x14ac:dyDescent="0.2">
      <c r="A28" s="47"/>
    </row>
    <row r="29" spans="1:10" x14ac:dyDescent="0.2">
      <c r="A29" s="47"/>
    </row>
    <row r="30" spans="1:10" x14ac:dyDescent="0.2">
      <c r="A30" s="47"/>
    </row>
    <row r="31" spans="1:10" x14ac:dyDescent="0.2">
      <c r="A31" s="47"/>
    </row>
    <row r="32" spans="1:10"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row r="61" spans="1:1" x14ac:dyDescent="0.2">
      <c r="A61" s="47"/>
    </row>
    <row r="62" spans="1:1" x14ac:dyDescent="0.2">
      <c r="A62" s="47"/>
    </row>
    <row r="63" spans="1:1" x14ac:dyDescent="0.2">
      <c r="A63" s="47"/>
    </row>
    <row r="64" spans="1:1" x14ac:dyDescent="0.2">
      <c r="A64" s="47"/>
    </row>
    <row r="65" spans="1:1" x14ac:dyDescent="0.2">
      <c r="A65" s="47"/>
    </row>
    <row r="66" spans="1:1" x14ac:dyDescent="0.2">
      <c r="A66" s="47"/>
    </row>
    <row r="67" spans="1:1" x14ac:dyDescent="0.2">
      <c r="A67" s="47"/>
    </row>
    <row r="68" spans="1:1" x14ac:dyDescent="0.2">
      <c r="A68" s="47"/>
    </row>
    <row r="69" spans="1:1" x14ac:dyDescent="0.2">
      <c r="A69" s="47"/>
    </row>
    <row r="70" spans="1:1" x14ac:dyDescent="0.2">
      <c r="A70" s="47"/>
    </row>
    <row r="71" spans="1:1" x14ac:dyDescent="0.2">
      <c r="A71" s="47"/>
    </row>
    <row r="72" spans="1:1" x14ac:dyDescent="0.2">
      <c r="A72" s="47"/>
    </row>
    <row r="73" spans="1:1" x14ac:dyDescent="0.2">
      <c r="A73" s="47"/>
    </row>
    <row r="74" spans="1:1" x14ac:dyDescent="0.2">
      <c r="A74" s="47"/>
    </row>
    <row r="75" spans="1:1" x14ac:dyDescent="0.2">
      <c r="A75" s="47"/>
    </row>
    <row r="76" spans="1:1" x14ac:dyDescent="0.2">
      <c r="A76" s="47"/>
    </row>
    <row r="77" spans="1:1" x14ac:dyDescent="0.2">
      <c r="A77" s="47"/>
    </row>
    <row r="78" spans="1:1" x14ac:dyDescent="0.2">
      <c r="A78" s="47"/>
    </row>
    <row r="79" spans="1:1" x14ac:dyDescent="0.2">
      <c r="A79" s="47"/>
    </row>
    <row r="80" spans="1:1" x14ac:dyDescent="0.2">
      <c r="A80" s="47"/>
    </row>
    <row r="81" spans="1:1" x14ac:dyDescent="0.2">
      <c r="A81" s="47"/>
    </row>
    <row r="82" spans="1:1" x14ac:dyDescent="0.2">
      <c r="A82" s="47"/>
    </row>
    <row r="83" spans="1:1" x14ac:dyDescent="0.2">
      <c r="A83" s="47"/>
    </row>
    <row r="84" spans="1:1" x14ac:dyDescent="0.2">
      <c r="A84" s="47"/>
    </row>
    <row r="85" spans="1:1" x14ac:dyDescent="0.2">
      <c r="A85" s="47"/>
    </row>
    <row r="86" spans="1:1" x14ac:dyDescent="0.2">
      <c r="A86" s="47"/>
    </row>
    <row r="87" spans="1:1" x14ac:dyDescent="0.2">
      <c r="A87" s="47"/>
    </row>
    <row r="88" spans="1:1" x14ac:dyDescent="0.2">
      <c r="A88" s="47"/>
    </row>
    <row r="89" spans="1:1" x14ac:dyDescent="0.2">
      <c r="A89" s="47"/>
    </row>
    <row r="90" spans="1:1" x14ac:dyDescent="0.2">
      <c r="A90" s="47"/>
    </row>
    <row r="91" spans="1:1" x14ac:dyDescent="0.2">
      <c r="A91" s="47"/>
    </row>
    <row r="92" spans="1:1" x14ac:dyDescent="0.2">
      <c r="A92" s="47"/>
    </row>
    <row r="93" spans="1:1" x14ac:dyDescent="0.2">
      <c r="A93" s="47"/>
    </row>
    <row r="94" spans="1:1" x14ac:dyDescent="0.2">
      <c r="A94" s="47"/>
    </row>
    <row r="95" spans="1:1" x14ac:dyDescent="0.2">
      <c r="A95" s="47"/>
    </row>
    <row r="96" spans="1:1" x14ac:dyDescent="0.2">
      <c r="A96" s="47"/>
    </row>
    <row r="97" spans="1:1" x14ac:dyDescent="0.2">
      <c r="A97" s="47"/>
    </row>
    <row r="98" spans="1:1" x14ac:dyDescent="0.2">
      <c r="A98" s="47"/>
    </row>
    <row r="99" spans="1:1" x14ac:dyDescent="0.2">
      <c r="A99" s="47"/>
    </row>
    <row r="100" spans="1:1" x14ac:dyDescent="0.2">
      <c r="A100" s="47"/>
    </row>
    <row r="101" spans="1:1" x14ac:dyDescent="0.2">
      <c r="A101" s="47"/>
    </row>
    <row r="102" spans="1:1" x14ac:dyDescent="0.2">
      <c r="A102" s="47"/>
    </row>
    <row r="103" spans="1:1" x14ac:dyDescent="0.2">
      <c r="A103" s="47"/>
    </row>
    <row r="104" spans="1:1" x14ac:dyDescent="0.2">
      <c r="A104" s="47"/>
    </row>
    <row r="105" spans="1:1" x14ac:dyDescent="0.2">
      <c r="A105" s="47"/>
    </row>
    <row r="106" spans="1:1" x14ac:dyDescent="0.2">
      <c r="A106" s="47"/>
    </row>
    <row r="107" spans="1:1" x14ac:dyDescent="0.2">
      <c r="A107" s="47"/>
    </row>
    <row r="108" spans="1:1" x14ac:dyDescent="0.2">
      <c r="A108" s="47"/>
    </row>
    <row r="109" spans="1:1" x14ac:dyDescent="0.2">
      <c r="A109" s="47"/>
    </row>
    <row r="110" spans="1:1" x14ac:dyDescent="0.2">
      <c r="A110" s="47"/>
    </row>
    <row r="111" spans="1:1" x14ac:dyDescent="0.2">
      <c r="A111" s="47"/>
    </row>
    <row r="112" spans="1:1" x14ac:dyDescent="0.2">
      <c r="A112" s="47"/>
    </row>
    <row r="113" spans="1:1" x14ac:dyDescent="0.2">
      <c r="A113" s="47"/>
    </row>
    <row r="114" spans="1:1" x14ac:dyDescent="0.2">
      <c r="A114" s="47"/>
    </row>
    <row r="115" spans="1:1" x14ac:dyDescent="0.2">
      <c r="A115" s="47"/>
    </row>
  </sheetData>
  <mergeCells count="2">
    <mergeCell ref="B3:C3"/>
    <mergeCell ref="G3:H3"/>
  </mergeCells>
  <pageMargins left="0.25" right="0.25"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Table of Contents</vt:lpstr>
      <vt:lpstr>Summary Metrics</vt:lpstr>
      <vt:lpstr>Revenue Metrics</vt:lpstr>
      <vt:lpstr>Constant Currency</vt:lpstr>
      <vt:lpstr>Cloud Metrics</vt:lpstr>
      <vt:lpstr>Gross Profit</vt:lpstr>
      <vt:lpstr>Operating Expenses</vt:lpstr>
      <vt:lpstr>Operating Margins</vt:lpstr>
      <vt:lpstr>EBITDA Margins</vt:lpstr>
      <vt:lpstr>Other Expense, Tax &amp; NI</vt:lpstr>
      <vt:lpstr>EPS &amp; DSO</vt:lpstr>
      <vt:lpstr>Debt</vt:lpstr>
      <vt:lpstr>Footnotes</vt:lpstr>
      <vt:lpstr> Suppl. Info NG Measures</vt:lpstr>
      <vt:lpstr>' Suppl. Info NG Measures'!Print_Area</vt:lpstr>
      <vt:lpstr>'Cloud Metrics'!Print_Area</vt:lpstr>
      <vt:lpstr>'Constant Currency'!Print_Area</vt:lpstr>
      <vt:lpstr>Debt!Print_Area</vt:lpstr>
      <vt:lpstr>'EBITDA Margins'!Print_Area</vt:lpstr>
      <vt:lpstr>'EPS &amp; DSO'!Print_Area</vt:lpstr>
      <vt:lpstr>Footnotes!Print_Area</vt:lpstr>
      <vt:lpstr>'Gross Profit'!Print_Area</vt:lpstr>
      <vt:lpstr>'Operating Expenses'!Print_Area</vt:lpstr>
      <vt:lpstr>'Operating Margins'!Print_Area</vt:lpstr>
      <vt:lpstr>'Other Expense, Tax &amp; NI'!Print_Area</vt:lpstr>
      <vt:lpstr>'Revenue Metrics'!Print_Area</vt:lpstr>
      <vt:lpstr>'Summary Metrics'!Print_Area</vt:lpstr>
      <vt:lpstr>' Suppl. Info NG Measures'!Print_Titles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Keri</dc:creator>
  <cp:lastModifiedBy>Frankel, Matthew</cp:lastModifiedBy>
  <dcterms:created xsi:type="dcterms:W3CDTF">2021-05-20T20:02:08Z</dcterms:created>
  <dcterms:modified xsi:type="dcterms:W3CDTF">2021-09-09T17:14:42Z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